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  <sheet name="Лист1" sheetId="4" r:id="rId3"/>
    <sheet name="Лист4" sheetId="5" r:id="rId4"/>
  </sheets>
  <definedNames>
    <definedName name="_xlnm._FilterDatabase" localSheetId="0" hidden="1">Лист2!$A$8:$R$305</definedName>
    <definedName name="_xlnm.Print_Area" localSheetId="0">Лист2!$A$1:$O$307</definedName>
  </definedNames>
  <calcPr calcId="124519"/>
</workbook>
</file>

<file path=xl/calcChain.xml><?xml version="1.0" encoding="utf-8"?>
<calcChain xmlns="http://schemas.openxmlformats.org/spreadsheetml/2006/main">
  <c r="E253" i="2"/>
  <c r="E181"/>
  <c r="E180"/>
  <c r="E109"/>
  <c r="Q28"/>
  <c r="R28"/>
  <c r="E231"/>
  <c r="E108"/>
  <c r="E18"/>
  <c r="E283"/>
  <c r="E243"/>
  <c r="E240"/>
  <c r="E54"/>
  <c r="E20"/>
  <c r="Q18"/>
  <c r="E82"/>
  <c r="E34" l="1"/>
  <c r="E12"/>
  <c r="E217"/>
  <c r="E189"/>
  <c r="E186"/>
  <c r="E178"/>
  <c r="E177"/>
  <c r="E164"/>
  <c r="E160"/>
  <c r="E152"/>
  <c r="E289"/>
  <c r="E287"/>
  <c r="E281"/>
  <c r="E267"/>
  <c r="E264"/>
  <c r="E263"/>
  <c r="E143"/>
  <c r="E300"/>
  <c r="R300"/>
  <c r="E87"/>
  <c r="R87" s="1"/>
  <c r="E86"/>
  <c r="E84"/>
  <c r="E70"/>
  <c r="E43"/>
  <c r="Q35"/>
  <c r="R12"/>
  <c r="R14"/>
  <c r="R15"/>
  <c r="R16"/>
  <c r="R17"/>
  <c r="R20"/>
  <c r="R30"/>
  <c r="R31"/>
  <c r="R33"/>
  <c r="R34"/>
  <c r="R35"/>
  <c r="R36"/>
  <c r="R37"/>
  <c r="R38"/>
  <c r="R40"/>
  <c r="R43"/>
  <c r="R44"/>
  <c r="R45"/>
  <c r="R84"/>
  <c r="R94"/>
  <c r="R220"/>
  <c r="R224"/>
  <c r="R236"/>
  <c r="R237"/>
  <c r="R269"/>
  <c r="R298"/>
  <c r="R302"/>
  <c r="R303"/>
  <c r="R18"/>
  <c r="E11"/>
  <c r="E58"/>
  <c r="E244"/>
  <c r="L295"/>
  <c r="J295"/>
  <c r="F295"/>
  <c r="H295" s="1"/>
  <c r="O298"/>
  <c r="N298"/>
  <c r="L298"/>
  <c r="J298"/>
  <c r="H298"/>
  <c r="G298"/>
  <c r="O297"/>
  <c r="N297"/>
  <c r="L297"/>
  <c r="J297"/>
  <c r="F297"/>
  <c r="H297" s="1"/>
  <c r="L292"/>
  <c r="J292"/>
  <c r="F292"/>
  <c r="H292" s="1"/>
  <c r="N244"/>
  <c r="L244"/>
  <c r="J244"/>
  <c r="H244"/>
  <c r="O243"/>
  <c r="N243"/>
  <c r="L243"/>
  <c r="J243"/>
  <c r="H243"/>
  <c r="O240"/>
  <c r="N240"/>
  <c r="L240"/>
  <c r="J240"/>
  <c r="H240"/>
  <c r="O242"/>
  <c r="N242"/>
  <c r="L242"/>
  <c r="J242"/>
  <c r="H242"/>
  <c r="L248"/>
  <c r="J248"/>
  <c r="F248"/>
  <c r="H248" s="1"/>
  <c r="O247"/>
  <c r="N247"/>
  <c r="L247"/>
  <c r="J247"/>
  <c r="F247"/>
  <c r="H247" s="1"/>
  <c r="L246"/>
  <c r="J246"/>
  <c r="F246"/>
  <c r="H246" s="1"/>
  <c r="O237"/>
  <c r="N237"/>
  <c r="L237"/>
  <c r="J237"/>
  <c r="H237"/>
  <c r="G237"/>
  <c r="L209"/>
  <c r="J209"/>
  <c r="F209"/>
  <c r="H209" s="1"/>
  <c r="O211"/>
  <c r="N211"/>
  <c r="L211"/>
  <c r="J211"/>
  <c r="F211"/>
  <c r="H211" s="1"/>
  <c r="L208"/>
  <c r="J208"/>
  <c r="F208"/>
  <c r="H208" s="1"/>
  <c r="L207"/>
  <c r="J207"/>
  <c r="F207"/>
  <c r="H207" s="1"/>
  <c r="L206"/>
  <c r="J206"/>
  <c r="F206"/>
  <c r="H206" s="1"/>
  <c r="L205"/>
  <c r="J205"/>
  <c r="F205"/>
  <c r="H205" s="1"/>
  <c r="L204"/>
  <c r="J204"/>
  <c r="F204"/>
  <c r="H204" s="1"/>
  <c r="L203"/>
  <c r="J203"/>
  <c r="F203"/>
  <c r="H203" s="1"/>
  <c r="L202"/>
  <c r="J202"/>
  <c r="F202"/>
  <c r="H202" s="1"/>
  <c r="N201"/>
  <c r="L201"/>
  <c r="J201"/>
  <c r="F201"/>
  <c r="H201" s="1"/>
  <c r="L200"/>
  <c r="J200"/>
  <c r="F200"/>
  <c r="H200" s="1"/>
  <c r="L199"/>
  <c r="J199"/>
  <c r="F199"/>
  <c r="H199" s="1"/>
  <c r="L198"/>
  <c r="J198"/>
  <c r="F198"/>
  <c r="H198" s="1"/>
  <c r="L197"/>
  <c r="J197"/>
  <c r="F197"/>
  <c r="H197" s="1"/>
  <c r="L196"/>
  <c r="J196"/>
  <c r="F196"/>
  <c r="H196" s="1"/>
  <c r="L195"/>
  <c r="J195"/>
  <c r="F195"/>
  <c r="H195" s="1"/>
  <c r="L194"/>
  <c r="J194"/>
  <c r="F194"/>
  <c r="H194" s="1"/>
  <c r="L193"/>
  <c r="J193"/>
  <c r="F193"/>
  <c r="H193" s="1"/>
  <c r="N192"/>
  <c r="L192"/>
  <c r="J192"/>
  <c r="F192"/>
  <c r="H192" s="1"/>
  <c r="L191"/>
  <c r="J191"/>
  <c r="F191"/>
  <c r="H191" s="1"/>
  <c r="L190"/>
  <c r="J190"/>
  <c r="F190"/>
  <c r="H190" s="1"/>
  <c r="L189"/>
  <c r="J189"/>
  <c r="F189"/>
  <c r="H189" s="1"/>
  <c r="L188"/>
  <c r="J188"/>
  <c r="F188"/>
  <c r="H188" s="1"/>
  <c r="L187"/>
  <c r="J187"/>
  <c r="F187"/>
  <c r="H187" s="1"/>
  <c r="O186"/>
  <c r="N186"/>
  <c r="L186"/>
  <c r="J186"/>
  <c r="F186"/>
  <c r="H186" s="1"/>
  <c r="L185"/>
  <c r="J185"/>
  <c r="F185"/>
  <c r="H185" s="1"/>
  <c r="L184"/>
  <c r="J184"/>
  <c r="F184"/>
  <c r="H184" s="1"/>
  <c r="L183"/>
  <c r="J183"/>
  <c r="F183"/>
  <c r="H183" s="1"/>
  <c r="N182"/>
  <c r="L182"/>
  <c r="J182"/>
  <c r="F182"/>
  <c r="H182" s="1"/>
  <c r="O216"/>
  <c r="N216"/>
  <c r="L216"/>
  <c r="J216"/>
  <c r="F216"/>
  <c r="H216" s="1"/>
  <c r="O215"/>
  <c r="N215"/>
  <c r="L215"/>
  <c r="J215"/>
  <c r="F215"/>
  <c r="H215" s="1"/>
  <c r="L214"/>
  <c r="J214"/>
  <c r="F214"/>
  <c r="H214" s="1"/>
  <c r="L258"/>
  <c r="J258"/>
  <c r="F258"/>
  <c r="H258" s="1"/>
  <c r="L257"/>
  <c r="J257"/>
  <c r="F257"/>
  <c r="H257" s="1"/>
  <c r="L255"/>
  <c r="J255"/>
  <c r="F255"/>
  <c r="H255" s="1"/>
  <c r="L254"/>
  <c r="J254"/>
  <c r="F254"/>
  <c r="H254" s="1"/>
  <c r="L253"/>
  <c r="J253"/>
  <c r="F253"/>
  <c r="H253" s="1"/>
  <c r="L252"/>
  <c r="J252"/>
  <c r="F252"/>
  <c r="H252" s="1"/>
  <c r="L251"/>
  <c r="J251"/>
  <c r="F251"/>
  <c r="H251" s="1"/>
  <c r="L250"/>
  <c r="J250"/>
  <c r="F250"/>
  <c r="H250" s="1"/>
  <c r="N305" l="1"/>
  <c r="N304"/>
  <c r="N296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45"/>
  <c r="N241"/>
  <c r="N239"/>
  <c r="N238"/>
  <c r="N236"/>
  <c r="N235"/>
  <c r="N234"/>
  <c r="N233"/>
  <c r="N232"/>
  <c r="N229"/>
  <c r="N228"/>
  <c r="N227"/>
  <c r="N225"/>
  <c r="N219"/>
  <c r="N210"/>
  <c r="N178"/>
  <c r="N177"/>
  <c r="N173"/>
  <c r="N153"/>
  <c r="N152"/>
  <c r="N149"/>
  <c r="N136"/>
  <c r="N119"/>
  <c r="N118"/>
  <c r="N116"/>
  <c r="N88"/>
  <c r="N80"/>
  <c r="N79"/>
  <c r="N78"/>
  <c r="N72"/>
  <c r="N71"/>
  <c r="N69"/>
  <c r="N68"/>
  <c r="N63"/>
  <c r="N62"/>
  <c r="N61"/>
  <c r="N59"/>
  <c r="N58"/>
  <c r="N57"/>
  <c r="N56"/>
  <c r="N55"/>
  <c r="N53"/>
  <c r="N52"/>
  <c r="N45"/>
  <c r="N44"/>
  <c r="N43"/>
  <c r="N42"/>
  <c r="N41"/>
  <c r="N40"/>
  <c r="N39"/>
  <c r="N38"/>
  <c r="N37"/>
  <c r="N36"/>
  <c r="N35"/>
  <c r="N34"/>
  <c r="N33"/>
  <c r="N30"/>
  <c r="N29"/>
  <c r="N28"/>
  <c r="N27"/>
  <c r="N26"/>
  <c r="N25"/>
  <c r="N24"/>
  <c r="N23"/>
  <c r="N22"/>
  <c r="N21"/>
  <c r="N20"/>
  <c r="N18"/>
  <c r="N17"/>
  <c r="N16"/>
  <c r="N15"/>
  <c r="N14"/>
  <c r="N13"/>
  <c r="N12"/>
  <c r="N11"/>
  <c r="N10"/>
  <c r="O261" l="1"/>
  <c r="O262"/>
  <c r="O264"/>
  <c r="O265"/>
  <c r="O271"/>
  <c r="O272"/>
  <c r="O273"/>
  <c r="O274"/>
  <c r="O275"/>
  <c r="O276"/>
  <c r="O277"/>
  <c r="O278"/>
  <c r="O279"/>
  <c r="O280"/>
  <c r="O281"/>
  <c r="O285"/>
  <c r="O286"/>
  <c r="O287"/>
  <c r="O288"/>
  <c r="O289"/>
  <c r="O260"/>
  <c r="O173"/>
  <c r="O176"/>
  <c r="O177"/>
  <c r="O178"/>
  <c r="O219"/>
  <c r="O225"/>
  <c r="O227"/>
  <c r="O228"/>
  <c r="O229"/>
  <c r="O232"/>
  <c r="O233"/>
  <c r="O234"/>
  <c r="O235"/>
  <c r="O236"/>
  <c r="O238"/>
  <c r="O239"/>
  <c r="O241"/>
  <c r="O245"/>
  <c r="O136"/>
  <c r="O116"/>
  <c r="O118"/>
  <c r="O119"/>
  <c r="O62"/>
  <c r="O63"/>
  <c r="O69"/>
  <c r="O71"/>
  <c r="O72"/>
  <c r="O78"/>
  <c r="O79"/>
  <c r="O80"/>
  <c r="O20"/>
  <c r="O21"/>
  <c r="O22"/>
  <c r="O23"/>
  <c r="O24"/>
  <c r="O25"/>
  <c r="O26"/>
  <c r="O27"/>
  <c r="O28"/>
  <c r="O29"/>
  <c r="O30"/>
  <c r="O33"/>
  <c r="O34"/>
  <c r="O35"/>
  <c r="O36"/>
  <c r="O37"/>
  <c r="O40"/>
  <c r="O41"/>
  <c r="O42"/>
  <c r="O44"/>
  <c r="O51"/>
  <c r="O53"/>
  <c r="O55"/>
  <c r="O56"/>
  <c r="O57"/>
  <c r="O58"/>
  <c r="O59"/>
  <c r="O11"/>
  <c r="O12"/>
  <c r="O13"/>
  <c r="O14"/>
  <c r="O15"/>
  <c r="O16"/>
  <c r="O17"/>
  <c r="O18"/>
  <c r="L245" l="1"/>
  <c r="J245"/>
  <c r="H245"/>
  <c r="L241"/>
  <c r="J241"/>
  <c r="H241"/>
  <c r="L59"/>
  <c r="J59"/>
  <c r="H59"/>
  <c r="L58"/>
  <c r="J58"/>
  <c r="H58"/>
  <c r="L57"/>
  <c r="J57"/>
  <c r="H57"/>
  <c r="L56"/>
  <c r="J56"/>
  <c r="H56"/>
  <c r="L55"/>
  <c r="J55"/>
  <c r="H55"/>
  <c r="L53"/>
  <c r="J53"/>
  <c r="H53"/>
  <c r="L52"/>
  <c r="J52"/>
  <c r="H52"/>
  <c r="L96"/>
  <c r="J96"/>
  <c r="F96"/>
  <c r="H96" s="1"/>
  <c r="L129"/>
  <c r="J129"/>
  <c r="F129"/>
  <c r="H129" s="1"/>
  <c r="L128"/>
  <c r="J128"/>
  <c r="F128"/>
  <c r="H128" s="1"/>
  <c r="L127"/>
  <c r="J127"/>
  <c r="F127"/>
  <c r="H127" s="1"/>
  <c r="L121"/>
  <c r="J121"/>
  <c r="F121"/>
  <c r="H121" s="1"/>
  <c r="L120"/>
  <c r="J120"/>
  <c r="F120"/>
  <c r="H120" s="1"/>
  <c r="L119"/>
  <c r="J119"/>
  <c r="F119"/>
  <c r="H119" s="1"/>
  <c r="L118"/>
  <c r="J118"/>
  <c r="F118"/>
  <c r="H118" s="1"/>
  <c r="L117"/>
  <c r="J117"/>
  <c r="F117"/>
  <c r="H117" s="1"/>
  <c r="L116"/>
  <c r="J116"/>
  <c r="F116"/>
  <c r="H116" s="1"/>
  <c r="L115"/>
  <c r="J115"/>
  <c r="F115"/>
  <c r="H115" s="1"/>
  <c r="L107"/>
  <c r="J107"/>
  <c r="F107"/>
  <c r="H107" s="1"/>
  <c r="L95"/>
  <c r="J95"/>
  <c r="F95"/>
  <c r="H95" s="1"/>
  <c r="L94"/>
  <c r="J94"/>
  <c r="H94"/>
  <c r="G94"/>
  <c r="M121" i="4"/>
  <c r="L121"/>
  <c r="J121"/>
  <c r="F121"/>
  <c r="H121" s="1"/>
  <c r="M120"/>
  <c r="L120"/>
  <c r="J120"/>
  <c r="F120"/>
  <c r="H120" s="1"/>
  <c r="M119"/>
  <c r="L119"/>
  <c r="J119"/>
  <c r="F119"/>
  <c r="H119" s="1"/>
  <c r="M118"/>
  <c r="L118"/>
  <c r="J118"/>
  <c r="F118"/>
  <c r="H118" s="1"/>
  <c r="M117"/>
  <c r="L117"/>
  <c r="J117"/>
  <c r="F117"/>
  <c r="H117" s="1"/>
  <c r="M116"/>
  <c r="L116"/>
  <c r="J116"/>
  <c r="F116"/>
  <c r="H116" s="1"/>
  <c r="M115"/>
  <c r="L115"/>
  <c r="J115"/>
  <c r="F115"/>
  <c r="H115" s="1"/>
  <c r="M114"/>
  <c r="L114"/>
  <c r="J114"/>
  <c r="F114"/>
  <c r="H114" s="1"/>
  <c r="L11" i="2"/>
  <c r="L12"/>
  <c r="L13"/>
  <c r="L14"/>
  <c r="L15"/>
  <c r="L16"/>
  <c r="L17"/>
  <c r="L18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2"/>
  <c r="L83"/>
  <c r="L84"/>
  <c r="L85"/>
  <c r="L86"/>
  <c r="L87"/>
  <c r="L88"/>
  <c r="L89"/>
  <c r="L90"/>
  <c r="L91"/>
  <c r="L92"/>
  <c r="L93"/>
  <c r="L98"/>
  <c r="L99"/>
  <c r="L100"/>
  <c r="L101"/>
  <c r="L102"/>
  <c r="L103"/>
  <c r="L104"/>
  <c r="L105"/>
  <c r="L106"/>
  <c r="L131"/>
  <c r="L132"/>
  <c r="L133"/>
  <c r="L134"/>
  <c r="L135"/>
  <c r="L136"/>
  <c r="L137"/>
  <c r="L138"/>
  <c r="L139"/>
  <c r="L140"/>
  <c r="L141"/>
  <c r="L142"/>
  <c r="L143"/>
  <c r="L145"/>
  <c r="L146"/>
  <c r="L147"/>
  <c r="L148"/>
  <c r="L149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210"/>
  <c r="L212"/>
  <c r="L213"/>
  <c r="L217"/>
  <c r="L218"/>
  <c r="L219"/>
  <c r="L220"/>
  <c r="L221"/>
  <c r="L222"/>
  <c r="L223"/>
  <c r="L224"/>
  <c r="L225"/>
  <c r="L227"/>
  <c r="L228"/>
  <c r="L229"/>
  <c r="L230"/>
  <c r="L231"/>
  <c r="L232"/>
  <c r="L233"/>
  <c r="L234"/>
  <c r="L235"/>
  <c r="L236"/>
  <c r="L238"/>
  <c r="L23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1"/>
  <c r="L293"/>
  <c r="L294"/>
  <c r="L296"/>
  <c r="L299"/>
  <c r="L300"/>
  <c r="L301"/>
  <c r="L302"/>
  <c r="L303"/>
  <c r="L304"/>
  <c r="L305"/>
  <c r="L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2"/>
  <c r="J83"/>
  <c r="J84"/>
  <c r="J85"/>
  <c r="J86"/>
  <c r="J87"/>
  <c r="J88"/>
  <c r="J89"/>
  <c r="J90"/>
  <c r="J91"/>
  <c r="J92"/>
  <c r="J93"/>
  <c r="J98"/>
  <c r="J99"/>
  <c r="J100"/>
  <c r="J101"/>
  <c r="J102"/>
  <c r="J103"/>
  <c r="J104"/>
  <c r="J105"/>
  <c r="J106"/>
  <c r="J131"/>
  <c r="J132"/>
  <c r="J133"/>
  <c r="J134"/>
  <c r="J135"/>
  <c r="J136"/>
  <c r="J137"/>
  <c r="J138"/>
  <c r="J139"/>
  <c r="J140"/>
  <c r="J141"/>
  <c r="J142"/>
  <c r="J143"/>
  <c r="J145"/>
  <c r="J146"/>
  <c r="J147"/>
  <c r="J148"/>
  <c r="J149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210"/>
  <c r="J212"/>
  <c r="J213"/>
  <c r="J217"/>
  <c r="J218"/>
  <c r="J219"/>
  <c r="J220"/>
  <c r="J221"/>
  <c r="J222"/>
  <c r="J223"/>
  <c r="J224"/>
  <c r="J225"/>
  <c r="J227"/>
  <c r="J228"/>
  <c r="J229"/>
  <c r="J230"/>
  <c r="J231"/>
  <c r="J232"/>
  <c r="J233"/>
  <c r="J234"/>
  <c r="J235"/>
  <c r="J236"/>
  <c r="J238"/>
  <c r="J23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1"/>
  <c r="J293"/>
  <c r="J294"/>
  <c r="J296"/>
  <c r="J299"/>
  <c r="J300"/>
  <c r="J301"/>
  <c r="J302"/>
  <c r="J303"/>
  <c r="J304"/>
  <c r="J305"/>
  <c r="H12"/>
  <c r="H14"/>
  <c r="H15"/>
  <c r="H16"/>
  <c r="H17"/>
  <c r="H18"/>
  <c r="H20"/>
  <c r="H28"/>
  <c r="H30"/>
  <c r="H33"/>
  <c r="H34"/>
  <c r="H35"/>
  <c r="H36"/>
  <c r="H37"/>
  <c r="H38"/>
  <c r="H40"/>
  <c r="H43"/>
  <c r="H44"/>
  <c r="H45"/>
  <c r="H83"/>
  <c r="H84"/>
  <c r="H87"/>
  <c r="H142"/>
  <c r="H143"/>
  <c r="H220"/>
  <c r="H224"/>
  <c r="H269"/>
  <c r="H300"/>
  <c r="H302"/>
  <c r="H303"/>
  <c r="J10"/>
  <c r="K113" i="4"/>
  <c r="F113"/>
  <c r="J113" s="1"/>
  <c r="K112"/>
  <c r="J112"/>
  <c r="G112"/>
  <c r="K111"/>
  <c r="J111"/>
  <c r="G111"/>
  <c r="K110"/>
  <c r="F110"/>
  <c r="J110" s="1"/>
  <c r="K109"/>
  <c r="J109"/>
  <c r="G109"/>
  <c r="K108"/>
  <c r="F108"/>
  <c r="J108" s="1"/>
  <c r="K107"/>
  <c r="J107"/>
  <c r="G107"/>
  <c r="K106"/>
  <c r="F106"/>
  <c r="J106" s="1"/>
  <c r="K105"/>
  <c r="J105"/>
  <c r="G105"/>
  <c r="K104"/>
  <c r="J104"/>
  <c r="G104"/>
  <c r="K103"/>
  <c r="J103"/>
  <c r="G103"/>
  <c r="K102"/>
  <c r="F102"/>
  <c r="J102" s="1"/>
  <c r="K101"/>
  <c r="F101"/>
  <c r="J101" s="1"/>
  <c r="K100"/>
  <c r="F100"/>
  <c r="J100" s="1"/>
  <c r="K99"/>
  <c r="J99"/>
  <c r="G99"/>
  <c r="K98"/>
  <c r="F98"/>
  <c r="J98" s="1"/>
  <c r="K97"/>
  <c r="F97"/>
  <c r="J97" s="1"/>
  <c r="K96"/>
  <c r="F96"/>
  <c r="J96" s="1"/>
  <c r="K95"/>
  <c r="J95"/>
  <c r="G95"/>
  <c r="K94"/>
  <c r="F94"/>
  <c r="J94" s="1"/>
  <c r="K93"/>
  <c r="F93"/>
  <c r="J93" s="1"/>
  <c r="K92"/>
  <c r="F92"/>
  <c r="J92" s="1"/>
  <c r="K91"/>
  <c r="J91"/>
  <c r="G91"/>
  <c r="K90"/>
  <c r="F90"/>
  <c r="J90" s="1"/>
  <c r="K89"/>
  <c r="F89"/>
  <c r="J89" s="1"/>
  <c r="K88"/>
  <c r="F88"/>
  <c r="J88" s="1"/>
  <c r="K87"/>
  <c r="J87"/>
  <c r="G87"/>
  <c r="K86"/>
  <c r="F86"/>
  <c r="J86" s="1"/>
  <c r="K85"/>
  <c r="F85"/>
  <c r="J85" s="1"/>
  <c r="K84"/>
  <c r="F84"/>
  <c r="J84" s="1"/>
  <c r="K83"/>
  <c r="F83"/>
  <c r="J83" s="1"/>
  <c r="K82"/>
  <c r="F82"/>
  <c r="J82" s="1"/>
  <c r="K81"/>
  <c r="F81"/>
  <c r="J81" s="1"/>
  <c r="K80"/>
  <c r="F80"/>
  <c r="J80" s="1"/>
  <c r="K79"/>
  <c r="F79"/>
  <c r="J79" s="1"/>
  <c r="K78"/>
  <c r="F78"/>
  <c r="J78" s="1"/>
  <c r="K77"/>
  <c r="F77"/>
  <c r="J77" s="1"/>
  <c r="K76"/>
  <c r="F76"/>
  <c r="J76" s="1"/>
  <c r="K75"/>
  <c r="J75"/>
  <c r="G75"/>
  <c r="K74"/>
  <c r="J74"/>
  <c r="G74"/>
  <c r="K73"/>
  <c r="F73"/>
  <c r="J73" s="1"/>
  <c r="K72"/>
  <c r="F72"/>
  <c r="J72" s="1"/>
  <c r="K71"/>
  <c r="F71"/>
  <c r="J71" s="1"/>
  <c r="K70"/>
  <c r="J70"/>
  <c r="G70"/>
  <c r="K69"/>
  <c r="F69"/>
  <c r="J69" s="1"/>
  <c r="K68"/>
  <c r="F68"/>
  <c r="J68" s="1"/>
  <c r="K67"/>
  <c r="F67"/>
  <c r="J67" s="1"/>
  <c r="K66"/>
  <c r="F66"/>
  <c r="J66" s="1"/>
  <c r="K65"/>
  <c r="F65"/>
  <c r="J65" s="1"/>
  <c r="K64"/>
  <c r="F64"/>
  <c r="J64" s="1"/>
  <c r="K63"/>
  <c r="J63"/>
  <c r="G63"/>
  <c r="K62"/>
  <c r="J62"/>
  <c r="G62"/>
  <c r="K61"/>
  <c r="J61"/>
  <c r="G61"/>
  <c r="K60"/>
  <c r="J60"/>
  <c r="G60"/>
  <c r="K59"/>
  <c r="J59"/>
  <c r="G59"/>
  <c r="K58"/>
  <c r="J58"/>
  <c r="G58"/>
  <c r="K57"/>
  <c r="F57"/>
  <c r="J57" s="1"/>
  <c r="K56"/>
  <c r="F56"/>
  <c r="J56" s="1"/>
  <c r="K55"/>
  <c r="F55"/>
  <c r="J55" s="1"/>
  <c r="K54"/>
  <c r="F54"/>
  <c r="J54" s="1"/>
  <c r="K53"/>
  <c r="J53"/>
  <c r="G53"/>
  <c r="K52"/>
  <c r="F52"/>
  <c r="J52" s="1"/>
  <c r="K51"/>
  <c r="J51"/>
  <c r="G51"/>
  <c r="K50"/>
  <c r="J50"/>
  <c r="G50"/>
  <c r="K49"/>
  <c r="F49"/>
  <c r="J49" s="1"/>
  <c r="K48"/>
  <c r="J48"/>
  <c r="G48"/>
  <c r="K47"/>
  <c r="J47"/>
  <c r="G47"/>
  <c r="K46"/>
  <c r="J46"/>
  <c r="G46"/>
  <c r="K45"/>
  <c r="J45"/>
  <c r="G45"/>
  <c r="K44"/>
  <c r="F44"/>
  <c r="J44" s="1"/>
  <c r="K43"/>
  <c r="J43"/>
  <c r="G43"/>
  <c r="K42"/>
  <c r="J42"/>
  <c r="G42"/>
  <c r="K41"/>
  <c r="J41"/>
  <c r="G41"/>
  <c r="K40"/>
  <c r="J40"/>
  <c r="G40"/>
  <c r="K39"/>
  <c r="J39"/>
  <c r="G39"/>
  <c r="K38"/>
  <c r="J38"/>
  <c r="G38"/>
  <c r="K37"/>
  <c r="F37"/>
  <c r="J37" s="1"/>
  <c r="K36"/>
  <c r="F36"/>
  <c r="J36" s="1"/>
  <c r="K35"/>
  <c r="F35"/>
  <c r="J35" s="1"/>
  <c r="K34"/>
  <c r="J34"/>
  <c r="G34"/>
  <c r="K33"/>
  <c r="J33"/>
  <c r="G33"/>
  <c r="K32"/>
  <c r="J32"/>
  <c r="G32"/>
  <c r="K31"/>
  <c r="J31"/>
  <c r="G31"/>
  <c r="K30"/>
  <c r="F30"/>
  <c r="J30" s="1"/>
  <c r="K29"/>
  <c r="F29"/>
  <c r="J29" s="1"/>
  <c r="K28"/>
  <c r="F28"/>
  <c r="J28" s="1"/>
  <c r="K27"/>
  <c r="J27"/>
  <c r="G27"/>
  <c r="K26"/>
  <c r="J26"/>
  <c r="G26"/>
  <c r="K25"/>
  <c r="F25"/>
  <c r="J25" s="1"/>
  <c r="K24"/>
  <c r="J24"/>
  <c r="G24"/>
  <c r="K23"/>
  <c r="J23"/>
  <c r="G23"/>
  <c r="K22"/>
  <c r="F22"/>
  <c r="J22" s="1"/>
  <c r="K21"/>
  <c r="F21"/>
  <c r="J21" s="1"/>
  <c r="K20"/>
  <c r="J20"/>
  <c r="G20"/>
  <c r="K19"/>
  <c r="J19"/>
  <c r="G19"/>
  <c r="K18"/>
  <c r="J18"/>
  <c r="G18"/>
  <c r="K17"/>
  <c r="J17"/>
  <c r="G17"/>
  <c r="K16"/>
  <c r="J16"/>
  <c r="G16"/>
  <c r="K15"/>
  <c r="F15"/>
  <c r="J15" s="1"/>
  <c r="K14"/>
  <c r="J14"/>
  <c r="G14"/>
  <c r="K13"/>
  <c r="J13"/>
  <c r="G13"/>
  <c r="K12"/>
  <c r="J12"/>
  <c r="G12"/>
  <c r="K11"/>
  <c r="F11"/>
  <c r="J11" s="1"/>
  <c r="K10"/>
  <c r="J10"/>
  <c r="G10"/>
  <c r="K9"/>
  <c r="J9"/>
  <c r="G9"/>
  <c r="K8"/>
  <c r="F8"/>
  <c r="J8" s="1"/>
  <c r="K7"/>
  <c r="J7"/>
  <c r="G7"/>
  <c r="K6"/>
  <c r="F6"/>
  <c r="J6" s="1"/>
  <c r="K5"/>
  <c r="F5"/>
  <c r="J5" s="1"/>
  <c r="K4"/>
  <c r="J4"/>
  <c r="G4"/>
  <c r="K3"/>
  <c r="F3"/>
  <c r="J3" s="1"/>
  <c r="F239" i="2"/>
  <c r="H239" s="1"/>
  <c r="F238"/>
  <c r="H238" s="1"/>
  <c r="L150" l="1"/>
  <c r="J150"/>
  <c r="G35" i="3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1"/>
  <c r="G12" i="2" l="1"/>
  <c r="G14"/>
  <c r="G15"/>
  <c r="G16"/>
  <c r="G17"/>
  <c r="G18"/>
  <c r="G20"/>
  <c r="G28"/>
  <c r="G30"/>
  <c r="G33"/>
  <c r="G34"/>
  <c r="G35"/>
  <c r="G36"/>
  <c r="G37"/>
  <c r="G38"/>
  <c r="G40"/>
  <c r="G43"/>
  <c r="G44"/>
  <c r="G45"/>
  <c r="G83"/>
  <c r="G84"/>
  <c r="G87"/>
  <c r="G142"/>
  <c r="G143"/>
  <c r="G220"/>
  <c r="G224"/>
  <c r="G269"/>
  <c r="G300"/>
  <c r="G302"/>
  <c r="G303"/>
  <c r="F32"/>
  <c r="H32" s="1"/>
  <c r="F11"/>
  <c r="H11" s="1"/>
  <c r="F13"/>
  <c r="H13" s="1"/>
  <c r="F21"/>
  <c r="H21" s="1"/>
  <c r="F22"/>
  <c r="H22" s="1"/>
  <c r="F23"/>
  <c r="H23" s="1"/>
  <c r="F24"/>
  <c r="H24" s="1"/>
  <c r="F25"/>
  <c r="H25" s="1"/>
  <c r="F26"/>
  <c r="H26" s="1"/>
  <c r="F27"/>
  <c r="H27" s="1"/>
  <c r="F29"/>
  <c r="H29" s="1"/>
  <c r="F31"/>
  <c r="H31" s="1"/>
  <c r="F39"/>
  <c r="H39" s="1"/>
  <c r="F41"/>
  <c r="H41" s="1"/>
  <c r="F42"/>
  <c r="H42" s="1"/>
  <c r="F46"/>
  <c r="H46" s="1"/>
  <c r="F47"/>
  <c r="H47" s="1"/>
  <c r="F48"/>
  <c r="H48" s="1"/>
  <c r="F49"/>
  <c r="H49" s="1"/>
  <c r="F50"/>
  <c r="H50" s="1"/>
  <c r="F51"/>
  <c r="H51" s="1"/>
  <c r="F61"/>
  <c r="H61" s="1"/>
  <c r="F62"/>
  <c r="H62" s="1"/>
  <c r="F63"/>
  <c r="H63" s="1"/>
  <c r="F64"/>
  <c r="H64" s="1"/>
  <c r="F65"/>
  <c r="H65" s="1"/>
  <c r="F66"/>
  <c r="H66" s="1"/>
  <c r="F67"/>
  <c r="H67" s="1"/>
  <c r="F68"/>
  <c r="H68" s="1"/>
  <c r="F69"/>
  <c r="H69" s="1"/>
  <c r="F70"/>
  <c r="H70" s="1"/>
  <c r="F71"/>
  <c r="H71" s="1"/>
  <c r="F72"/>
  <c r="H72" s="1"/>
  <c r="F73"/>
  <c r="H73" s="1"/>
  <c r="F74"/>
  <c r="H74" s="1"/>
  <c r="F75"/>
  <c r="H75" s="1"/>
  <c r="F76"/>
  <c r="H76" s="1"/>
  <c r="F77"/>
  <c r="H77" s="1"/>
  <c r="F78"/>
  <c r="H78" s="1"/>
  <c r="F79"/>
  <c r="H79" s="1"/>
  <c r="F80"/>
  <c r="H80" s="1"/>
  <c r="F82"/>
  <c r="H82" s="1"/>
  <c r="F85"/>
  <c r="H85" s="1"/>
  <c r="F86"/>
  <c r="H86" s="1"/>
  <c r="F88"/>
  <c r="H88" s="1"/>
  <c r="F89"/>
  <c r="H89" s="1"/>
  <c r="F90"/>
  <c r="H90" s="1"/>
  <c r="F91"/>
  <c r="H91" s="1"/>
  <c r="F92"/>
  <c r="H92" s="1"/>
  <c r="F93"/>
  <c r="H93" s="1"/>
  <c r="F98"/>
  <c r="H98" s="1"/>
  <c r="F99"/>
  <c r="H99" s="1"/>
  <c r="F100"/>
  <c r="H100" s="1"/>
  <c r="F101"/>
  <c r="H101" s="1"/>
  <c r="F102"/>
  <c r="H102" s="1"/>
  <c r="F103"/>
  <c r="H103" s="1"/>
  <c r="F104"/>
  <c r="H104" s="1"/>
  <c r="F105"/>
  <c r="H105" s="1"/>
  <c r="F106"/>
  <c r="H106" s="1"/>
  <c r="F131"/>
  <c r="H131" s="1"/>
  <c r="F132"/>
  <c r="H132" s="1"/>
  <c r="F133"/>
  <c r="H133" s="1"/>
  <c r="F134"/>
  <c r="H134" s="1"/>
  <c r="F135"/>
  <c r="H135" s="1"/>
  <c r="F136"/>
  <c r="H136" s="1"/>
  <c r="F137"/>
  <c r="H137" s="1"/>
  <c r="F138"/>
  <c r="H138" s="1"/>
  <c r="F139"/>
  <c r="H139" s="1"/>
  <c r="F140"/>
  <c r="H140" s="1"/>
  <c r="F141"/>
  <c r="H141" s="1"/>
  <c r="F145"/>
  <c r="H145" s="1"/>
  <c r="F146"/>
  <c r="H146" s="1"/>
  <c r="F147"/>
  <c r="H147" s="1"/>
  <c r="F148"/>
  <c r="H148" s="1"/>
  <c r="F149"/>
  <c r="H149" s="1"/>
  <c r="F152"/>
  <c r="H152" s="1"/>
  <c r="F153"/>
  <c r="H153" s="1"/>
  <c r="F154"/>
  <c r="H154" s="1"/>
  <c r="F155"/>
  <c r="H155" s="1"/>
  <c r="F156"/>
  <c r="H156" s="1"/>
  <c r="F157"/>
  <c r="H157" s="1"/>
  <c r="F158"/>
  <c r="H158" s="1"/>
  <c r="F159"/>
  <c r="H159" s="1"/>
  <c r="F160"/>
  <c r="H160" s="1"/>
  <c r="F161"/>
  <c r="H161" s="1"/>
  <c r="F162"/>
  <c r="H162" s="1"/>
  <c r="F163"/>
  <c r="H163" s="1"/>
  <c r="F164"/>
  <c r="H164" s="1"/>
  <c r="F165"/>
  <c r="H165" s="1"/>
  <c r="F166"/>
  <c r="H166" s="1"/>
  <c r="F167"/>
  <c r="H167" s="1"/>
  <c r="F168"/>
  <c r="H168" s="1"/>
  <c r="F169"/>
  <c r="H169" s="1"/>
  <c r="F170"/>
  <c r="H170" s="1"/>
  <c r="F171"/>
  <c r="H171" s="1"/>
  <c r="F172"/>
  <c r="H172" s="1"/>
  <c r="F173"/>
  <c r="H173" s="1"/>
  <c r="F174"/>
  <c r="H174" s="1"/>
  <c r="F175"/>
  <c r="H175" s="1"/>
  <c r="F176"/>
  <c r="H176" s="1"/>
  <c r="F177"/>
  <c r="H177" s="1"/>
  <c r="F178"/>
  <c r="H178" s="1"/>
  <c r="F179"/>
  <c r="H179" s="1"/>
  <c r="F180"/>
  <c r="H180" s="1"/>
  <c r="F181"/>
  <c r="H181" s="1"/>
  <c r="F210"/>
  <c r="H210" s="1"/>
  <c r="F212"/>
  <c r="H212" s="1"/>
  <c r="F213"/>
  <c r="H213" s="1"/>
  <c r="F217"/>
  <c r="H217" s="1"/>
  <c r="F218"/>
  <c r="H218" s="1"/>
  <c r="F219"/>
  <c r="H219" s="1"/>
  <c r="F221"/>
  <c r="H221" s="1"/>
  <c r="F222"/>
  <c r="H222" s="1"/>
  <c r="F223"/>
  <c r="H223" s="1"/>
  <c r="F225"/>
  <c r="H225" s="1"/>
  <c r="F227"/>
  <c r="H227" s="1"/>
  <c r="F228"/>
  <c r="H228" s="1"/>
  <c r="F229"/>
  <c r="H229" s="1"/>
  <c r="F230"/>
  <c r="H230" s="1"/>
  <c r="F231"/>
  <c r="H231" s="1"/>
  <c r="F232"/>
  <c r="H232" s="1"/>
  <c r="F233"/>
  <c r="H233" s="1"/>
  <c r="F234"/>
  <c r="H234" s="1"/>
  <c r="F235"/>
  <c r="H235" s="1"/>
  <c r="F236"/>
  <c r="H236" s="1"/>
  <c r="F260"/>
  <c r="H260" s="1"/>
  <c r="F261"/>
  <c r="H261" s="1"/>
  <c r="F262"/>
  <c r="H262" s="1"/>
  <c r="F263"/>
  <c r="H263" s="1"/>
  <c r="F264"/>
  <c r="H264" s="1"/>
  <c r="F265"/>
  <c r="H265" s="1"/>
  <c r="F266"/>
  <c r="H266" s="1"/>
  <c r="F267"/>
  <c r="H267" s="1"/>
  <c r="F268"/>
  <c r="H268" s="1"/>
  <c r="F270"/>
  <c r="H270" s="1"/>
  <c r="F271"/>
  <c r="H271" s="1"/>
  <c r="F272"/>
  <c r="H272" s="1"/>
  <c r="F273"/>
  <c r="H273" s="1"/>
  <c r="F274"/>
  <c r="H274" s="1"/>
  <c r="F275"/>
  <c r="H275" s="1"/>
  <c r="F276"/>
  <c r="H276" s="1"/>
  <c r="F277"/>
  <c r="H277" s="1"/>
  <c r="F278"/>
  <c r="H278" s="1"/>
  <c r="F279"/>
  <c r="H279" s="1"/>
  <c r="F280"/>
  <c r="H280" s="1"/>
  <c r="F281"/>
  <c r="H281" s="1"/>
  <c r="F282"/>
  <c r="H282" s="1"/>
  <c r="F283"/>
  <c r="H283" s="1"/>
  <c r="F284"/>
  <c r="H284" s="1"/>
  <c r="F285"/>
  <c r="H285" s="1"/>
  <c r="F286"/>
  <c r="H286" s="1"/>
  <c r="F287"/>
  <c r="H287" s="1"/>
  <c r="F288"/>
  <c r="H288" s="1"/>
  <c r="F289"/>
  <c r="H289" s="1"/>
  <c r="F291"/>
  <c r="H291" s="1"/>
  <c r="F293"/>
  <c r="H293" s="1"/>
  <c r="F294"/>
  <c r="H294" s="1"/>
  <c r="F296"/>
  <c r="H296" s="1"/>
  <c r="F299"/>
  <c r="H299" s="1"/>
  <c r="F301"/>
  <c r="H301" s="1"/>
  <c r="F304"/>
  <c r="H304" s="1"/>
  <c r="F305"/>
  <c r="H305" s="1"/>
  <c r="F10"/>
  <c r="H10" s="1"/>
  <c r="H150" l="1"/>
</calcChain>
</file>

<file path=xl/sharedStrings.xml><?xml version="1.0" encoding="utf-8"?>
<sst xmlns="http://schemas.openxmlformats.org/spreadsheetml/2006/main" count="2023" uniqueCount="1164">
  <si>
    <t>№ карт</t>
  </si>
  <si>
    <t>Код</t>
  </si>
  <si>
    <t>Наименование ТМЦ</t>
  </si>
  <si>
    <t>К-во</t>
  </si>
  <si>
    <t>м2</t>
  </si>
  <si>
    <t>пог. м</t>
  </si>
  <si>
    <t>т</t>
  </si>
  <si>
    <t xml:space="preserve">*71101     </t>
  </si>
  <si>
    <t xml:space="preserve">*00052     </t>
  </si>
  <si>
    <t>2433+</t>
  </si>
  <si>
    <t xml:space="preserve">*00041     </t>
  </si>
  <si>
    <t xml:space="preserve">*00055     </t>
  </si>
  <si>
    <t xml:space="preserve">*71103     </t>
  </si>
  <si>
    <t xml:space="preserve">*71092     </t>
  </si>
  <si>
    <t xml:space="preserve">*41372     </t>
  </si>
  <si>
    <t xml:space="preserve">*64408     </t>
  </si>
  <si>
    <t>Арматура 25 А500С</t>
  </si>
  <si>
    <t>2481+</t>
  </si>
  <si>
    <t xml:space="preserve">*06781     </t>
  </si>
  <si>
    <t xml:space="preserve">*70940     </t>
  </si>
  <si>
    <t xml:space="preserve">*70939     </t>
  </si>
  <si>
    <t xml:space="preserve">*63337     </t>
  </si>
  <si>
    <t>7383+</t>
  </si>
  <si>
    <t xml:space="preserve">*00065     </t>
  </si>
  <si>
    <t xml:space="preserve">*50428     </t>
  </si>
  <si>
    <t>Арматура 8 А3</t>
  </si>
  <si>
    <t xml:space="preserve">*72722     </t>
  </si>
  <si>
    <t xml:space="preserve">*74307     </t>
  </si>
  <si>
    <t xml:space="preserve">*73308     </t>
  </si>
  <si>
    <t xml:space="preserve">*73306     </t>
  </si>
  <si>
    <t xml:space="preserve">*73307     </t>
  </si>
  <si>
    <t xml:space="preserve">*73305     </t>
  </si>
  <si>
    <t xml:space="preserve">*00105     </t>
  </si>
  <si>
    <t>Балка двутавровая 10Б1 ГОСТ 26020-83</t>
  </si>
  <si>
    <t xml:space="preserve">*00098     </t>
  </si>
  <si>
    <t xml:space="preserve">*00100     </t>
  </si>
  <si>
    <t xml:space="preserve">*04786     </t>
  </si>
  <si>
    <t>Балка двутавровая 20Ш1 ГОСТ 27772-88</t>
  </si>
  <si>
    <t>25309+</t>
  </si>
  <si>
    <t xml:space="preserve">*00111     </t>
  </si>
  <si>
    <t>Балка двутавровая 25Б1 ГОСТ 27772-88</t>
  </si>
  <si>
    <t>33957+</t>
  </si>
  <si>
    <t xml:space="preserve">*00112     </t>
  </si>
  <si>
    <t>Балка двутавровая 25Б2 ГОСТ 27772-88</t>
  </si>
  <si>
    <t xml:space="preserve">*76709     </t>
  </si>
  <si>
    <t>Балка двутавровая 25К2 ГОСТ 535-2005</t>
  </si>
  <si>
    <t xml:space="preserve">*00113     </t>
  </si>
  <si>
    <t>Балка двутавровая 25Ш1 ГОСТ535-2005</t>
  </si>
  <si>
    <t>34194+</t>
  </si>
  <si>
    <t xml:space="preserve">*50236     </t>
  </si>
  <si>
    <t>25651+</t>
  </si>
  <si>
    <t xml:space="preserve">*00115     </t>
  </si>
  <si>
    <t>Балка двутавровая 30Б2 ГОСТ 27772-88</t>
  </si>
  <si>
    <t xml:space="preserve">*75318     </t>
  </si>
  <si>
    <t>Балка двутавровая 30Ш1 09Г2С-12</t>
  </si>
  <si>
    <t xml:space="preserve">*00117     </t>
  </si>
  <si>
    <t>Балка двутавровая 30Ш2 ГОСТ 27772-88</t>
  </si>
  <si>
    <t xml:space="preserve">*74305     </t>
  </si>
  <si>
    <t xml:space="preserve">Балка двутавровая 35 К2 </t>
  </si>
  <si>
    <t>33958+</t>
  </si>
  <si>
    <t xml:space="preserve">*50386     </t>
  </si>
  <si>
    <t>Балка двутавровая 35Б1 ГОСТ 27772-88</t>
  </si>
  <si>
    <t>25652+</t>
  </si>
  <si>
    <t xml:space="preserve">*50999     </t>
  </si>
  <si>
    <t>Балка двутавровая 35Б2 ГОСТ 27772-88</t>
  </si>
  <si>
    <t xml:space="preserve">*76710     </t>
  </si>
  <si>
    <t>Балка двутавровая 35К2 ГОСТ 27772-88</t>
  </si>
  <si>
    <t>76851+</t>
  </si>
  <si>
    <t xml:space="preserve">*00119     </t>
  </si>
  <si>
    <t>Балка двутавровая 35Ш1 ГОСТ 535-2005</t>
  </si>
  <si>
    <t xml:space="preserve">*75181     </t>
  </si>
  <si>
    <t>Балка двутавровая 35Ш1 С255</t>
  </si>
  <si>
    <t xml:space="preserve">*52080     </t>
  </si>
  <si>
    <t>Балка двутавровая 35Ш2 ГОСТ 27772-88</t>
  </si>
  <si>
    <t>51623+</t>
  </si>
  <si>
    <t xml:space="preserve">*00121     </t>
  </si>
  <si>
    <t>Балка двутавровая 40Б1 ГОСТ 27772-88</t>
  </si>
  <si>
    <t>13553+</t>
  </si>
  <si>
    <t xml:space="preserve">*00095     </t>
  </si>
  <si>
    <t>Балка двутавровая 40Б2 ГОСТ 27772-88</t>
  </si>
  <si>
    <t xml:space="preserve">*73322     </t>
  </si>
  <si>
    <t>Балка двутавровая 40К2 Ст.09Г2С</t>
  </si>
  <si>
    <t xml:space="preserve">*68609     </t>
  </si>
  <si>
    <t>Балка двутавровая 40К4 Ст.09Г2С</t>
  </si>
  <si>
    <t xml:space="preserve">*73323     </t>
  </si>
  <si>
    <t>Балка двутавровая 40Ш1 Ст.09Г2С</t>
  </si>
  <si>
    <t xml:space="preserve">*52079     </t>
  </si>
  <si>
    <t>Балка двутавровая 40Ш2 ГОСТ 27772-88</t>
  </si>
  <si>
    <t>85084+</t>
  </si>
  <si>
    <t xml:space="preserve">*04812     </t>
  </si>
  <si>
    <t>Балка двутавровая 45Б1 ГОСТ 27772-88</t>
  </si>
  <si>
    <t>40221+</t>
  </si>
  <si>
    <t xml:space="preserve">*00123     </t>
  </si>
  <si>
    <t>Балка двутавровая 45Б2 ГОСТ 27772-88</t>
  </si>
  <si>
    <t xml:space="preserve">*00124     </t>
  </si>
  <si>
    <t>Балка двутавровая 45Ш1 ГОСТ 27772-88</t>
  </si>
  <si>
    <t xml:space="preserve">*75807     </t>
  </si>
  <si>
    <t>Балка двутавровая 45Ш1 СТО АСЧМ 20-93 С345-4</t>
  </si>
  <si>
    <t xml:space="preserve">*76711     </t>
  </si>
  <si>
    <t>Балка двутавровая 50Б1 ГОСТ 535-2005</t>
  </si>
  <si>
    <t xml:space="preserve">*76712     </t>
  </si>
  <si>
    <t>Балка двутавровая 50Б2 ГОСТ 26020-83</t>
  </si>
  <si>
    <t xml:space="preserve">*00125     </t>
  </si>
  <si>
    <t>Балка двутавровая 50Ш1 ГОСТ 27772-88</t>
  </si>
  <si>
    <t>71384+</t>
  </si>
  <si>
    <t xml:space="preserve">*52078     </t>
  </si>
  <si>
    <t>Балка двутавровая 50Ш2 ГОСТ 535-2005</t>
  </si>
  <si>
    <t xml:space="preserve">*63407     </t>
  </si>
  <si>
    <t>Балка двутавровая 55Б2 С245/С255</t>
  </si>
  <si>
    <t>24942+</t>
  </si>
  <si>
    <t xml:space="preserve">*50087     </t>
  </si>
  <si>
    <t>Балка двутавровая 60Б1 ГОСТ 27772-88</t>
  </si>
  <si>
    <t xml:space="preserve">*50090     </t>
  </si>
  <si>
    <t xml:space="preserve">*75806     </t>
  </si>
  <si>
    <t>73158+</t>
  </si>
  <si>
    <t xml:space="preserve">*00130     </t>
  </si>
  <si>
    <t>Балка двутавровая 60Ш1 ГОСТ 26020-83</t>
  </si>
  <si>
    <t>64636+</t>
  </si>
  <si>
    <t xml:space="preserve">*00131     </t>
  </si>
  <si>
    <t>Балка двутавровая 60Ш2 ГОСТ 27772-88</t>
  </si>
  <si>
    <t xml:space="preserve">*61648     </t>
  </si>
  <si>
    <t>Балка двутавровая 70Б1</t>
  </si>
  <si>
    <t xml:space="preserve">*76083     </t>
  </si>
  <si>
    <t xml:space="preserve">*75715     </t>
  </si>
  <si>
    <t>Балка сварная 45Ш1 09Г2С</t>
  </si>
  <si>
    <t xml:space="preserve">*76084     </t>
  </si>
  <si>
    <t xml:space="preserve">*76855     </t>
  </si>
  <si>
    <t>Балка сварная 70Б1</t>
  </si>
  <si>
    <t xml:space="preserve">*76085     </t>
  </si>
  <si>
    <t xml:space="preserve">*76086     </t>
  </si>
  <si>
    <t>Балки металлические</t>
  </si>
  <si>
    <t>Заготовка листа</t>
  </si>
  <si>
    <t xml:space="preserve">*01032     </t>
  </si>
  <si>
    <t xml:space="preserve">*00064     </t>
  </si>
  <si>
    <t xml:space="preserve">*01034     </t>
  </si>
  <si>
    <t xml:space="preserve">*61538     </t>
  </si>
  <si>
    <t>Квадрат 25мм</t>
  </si>
  <si>
    <t xml:space="preserve">*01042     </t>
  </si>
  <si>
    <t>Квадрат 30мм</t>
  </si>
  <si>
    <t xml:space="preserve">*50284     </t>
  </si>
  <si>
    <t>Квадрат 8 мм</t>
  </si>
  <si>
    <t xml:space="preserve">*80016     </t>
  </si>
  <si>
    <t xml:space="preserve">*01350     </t>
  </si>
  <si>
    <t>Круг 10мм</t>
  </si>
  <si>
    <t xml:space="preserve">*01351     </t>
  </si>
  <si>
    <t>Круг 12мм</t>
  </si>
  <si>
    <t xml:space="preserve">*72698     </t>
  </si>
  <si>
    <t>Круг 130мм</t>
  </si>
  <si>
    <t>6965+</t>
  </si>
  <si>
    <t xml:space="preserve">*01354     </t>
  </si>
  <si>
    <t>Круг 18мм</t>
  </si>
  <si>
    <t xml:space="preserve">*01355     </t>
  </si>
  <si>
    <t>Круг 20мм</t>
  </si>
  <si>
    <t xml:space="preserve">*71905     </t>
  </si>
  <si>
    <t>Круг 24мм</t>
  </si>
  <si>
    <t xml:space="preserve">*01358     </t>
  </si>
  <si>
    <t>Круг 25мм</t>
  </si>
  <si>
    <t xml:space="preserve">*71907     </t>
  </si>
  <si>
    <t>Круг 30мм</t>
  </si>
  <si>
    <t xml:space="preserve">*58206     </t>
  </si>
  <si>
    <t>Круг 32мм</t>
  </si>
  <si>
    <t xml:space="preserve">*36048     </t>
  </si>
  <si>
    <t>Круг 36мм</t>
  </si>
  <si>
    <t xml:space="preserve">*60546     </t>
  </si>
  <si>
    <t>Круг 48мм 09Г2С</t>
  </si>
  <si>
    <t xml:space="preserve">*71906     </t>
  </si>
  <si>
    <t>Круг 60мм</t>
  </si>
  <si>
    <t xml:space="preserve">*48409     </t>
  </si>
  <si>
    <t>Круг 8 мм</t>
  </si>
  <si>
    <t xml:space="preserve">*01363     </t>
  </si>
  <si>
    <t>Круг 80мм</t>
  </si>
  <si>
    <t xml:space="preserve">*74426     </t>
  </si>
  <si>
    <t>Круг оцинкованный 12мм</t>
  </si>
  <si>
    <t xml:space="preserve">*74425     </t>
  </si>
  <si>
    <t>Круг оцинкованный 16мм</t>
  </si>
  <si>
    <t>3596+</t>
  </si>
  <si>
    <t xml:space="preserve">*01497     </t>
  </si>
  <si>
    <t>Лист 1,5мм</t>
  </si>
  <si>
    <t xml:space="preserve">*70439     </t>
  </si>
  <si>
    <t>Лист 1*1250*2500 х/к ст 08</t>
  </si>
  <si>
    <t>3561+</t>
  </si>
  <si>
    <t xml:space="preserve">*01499     </t>
  </si>
  <si>
    <t>Лист 10мм г/к</t>
  </si>
  <si>
    <t xml:space="preserve">*75989     </t>
  </si>
  <si>
    <t xml:space="preserve">Лист 12*2000*6000 горячекатаный </t>
  </si>
  <si>
    <t xml:space="preserve">*01500     </t>
  </si>
  <si>
    <t xml:space="preserve">Лист 12мм </t>
  </si>
  <si>
    <t xml:space="preserve">*75973     </t>
  </si>
  <si>
    <t>6967+</t>
  </si>
  <si>
    <t xml:space="preserve">*01501     </t>
  </si>
  <si>
    <t>Лист 14мм ГОСТ 14637-89</t>
  </si>
  <si>
    <t>3574+</t>
  </si>
  <si>
    <t xml:space="preserve">*01503     </t>
  </si>
  <si>
    <t>Лист 16мм ГОСТ 14637-89</t>
  </si>
  <si>
    <t xml:space="preserve">*71025     </t>
  </si>
  <si>
    <t xml:space="preserve">Лист 18мм </t>
  </si>
  <si>
    <t xml:space="preserve">*71356     </t>
  </si>
  <si>
    <t>Лист 22мм 09Г2С</t>
  </si>
  <si>
    <t xml:space="preserve">*70827     </t>
  </si>
  <si>
    <t>Лист 25мм</t>
  </si>
  <si>
    <t xml:space="preserve">*01507     </t>
  </si>
  <si>
    <t xml:space="preserve">*70828     </t>
  </si>
  <si>
    <t>Лист 30мм 09Г2С</t>
  </si>
  <si>
    <t xml:space="preserve">*76245     </t>
  </si>
  <si>
    <t xml:space="preserve">Лист 40мм 09Г2С-12 </t>
  </si>
  <si>
    <t xml:space="preserve">*53463     </t>
  </si>
  <si>
    <t>7056+</t>
  </si>
  <si>
    <t xml:space="preserve">*01513     </t>
  </si>
  <si>
    <t>Лист 4мм ГОСТ 14637-89</t>
  </si>
  <si>
    <t>36423+</t>
  </si>
  <si>
    <t xml:space="preserve">*75977     </t>
  </si>
  <si>
    <t>Лист 50*1500*6000 горячекатаный</t>
  </si>
  <si>
    <t xml:space="preserve">*58179     </t>
  </si>
  <si>
    <t>Лист 50мм</t>
  </si>
  <si>
    <t xml:space="preserve">*48057     </t>
  </si>
  <si>
    <t>Лист 60 мм</t>
  </si>
  <si>
    <t xml:space="preserve">*01519     </t>
  </si>
  <si>
    <t>Лист 6мм</t>
  </si>
  <si>
    <t xml:space="preserve">*80034     </t>
  </si>
  <si>
    <t>Лист 70мм</t>
  </si>
  <si>
    <t xml:space="preserve">*75855     </t>
  </si>
  <si>
    <t>3617+</t>
  </si>
  <si>
    <t xml:space="preserve">*01492     </t>
  </si>
  <si>
    <t>Лист 8мм г/к</t>
  </si>
  <si>
    <t xml:space="preserve">*42139     </t>
  </si>
  <si>
    <t xml:space="preserve">*71051     </t>
  </si>
  <si>
    <t xml:space="preserve">*72649     </t>
  </si>
  <si>
    <t xml:space="preserve">*60060     </t>
  </si>
  <si>
    <t>Лист нержавеющий 4мм рифленый</t>
  </si>
  <si>
    <t xml:space="preserve">*61655     </t>
  </si>
  <si>
    <t xml:space="preserve">Лист нержавеющий 5мм </t>
  </si>
  <si>
    <t xml:space="preserve">*72447     </t>
  </si>
  <si>
    <t xml:space="preserve">*78786     </t>
  </si>
  <si>
    <t xml:space="preserve">*76383     </t>
  </si>
  <si>
    <t xml:space="preserve">*76384     </t>
  </si>
  <si>
    <t>69644-</t>
  </si>
  <si>
    <t xml:space="preserve">*74252     </t>
  </si>
  <si>
    <t>Лист профилированный МП-20*1100 NormanMP (ПЭ-01-9003-0,5)</t>
  </si>
  <si>
    <t xml:space="preserve">*76382     </t>
  </si>
  <si>
    <t>Лист профилированный МП20 1100*2000*0,5 RAL 5002</t>
  </si>
  <si>
    <t xml:space="preserve">*76381     </t>
  </si>
  <si>
    <t>Лист профилированный МП20 1100*2000*0,5 RAL 9006</t>
  </si>
  <si>
    <t xml:space="preserve">*76380     </t>
  </si>
  <si>
    <t>Лист профилированный МП20 1100*2000*0,7 RAL 3000</t>
  </si>
  <si>
    <t xml:space="preserve">*76378     </t>
  </si>
  <si>
    <t xml:space="preserve">*75427     </t>
  </si>
  <si>
    <t xml:space="preserve">*75112     </t>
  </si>
  <si>
    <t xml:space="preserve">*74298     </t>
  </si>
  <si>
    <t>51582+</t>
  </si>
  <si>
    <t xml:space="preserve">*01545     </t>
  </si>
  <si>
    <t>Лист рифленый 4,0мм ГОСТ 8568-77</t>
  </si>
  <si>
    <t xml:space="preserve">*41338     </t>
  </si>
  <si>
    <t>Лист рифленый 6мм</t>
  </si>
  <si>
    <t xml:space="preserve">*76385     </t>
  </si>
  <si>
    <t xml:space="preserve">*60584     </t>
  </si>
  <si>
    <t>Полоса 100*6</t>
  </si>
  <si>
    <t xml:space="preserve">*64793     </t>
  </si>
  <si>
    <t>Полоса 100*8</t>
  </si>
  <si>
    <t xml:space="preserve">*60585     </t>
  </si>
  <si>
    <t>Полоса 150*8</t>
  </si>
  <si>
    <t xml:space="preserve">*02284     </t>
  </si>
  <si>
    <t>Полоса 20*4</t>
  </si>
  <si>
    <t xml:space="preserve">*02286     </t>
  </si>
  <si>
    <t>Полоса 25*4</t>
  </si>
  <si>
    <t xml:space="preserve">*74424     </t>
  </si>
  <si>
    <t xml:space="preserve">Полоса 25*4 оцинкованная </t>
  </si>
  <si>
    <t xml:space="preserve">*51408     </t>
  </si>
  <si>
    <t>Полоса 36*6</t>
  </si>
  <si>
    <t xml:space="preserve">*54623     </t>
  </si>
  <si>
    <t>Полоса 40*10</t>
  </si>
  <si>
    <t xml:space="preserve">*02290     </t>
  </si>
  <si>
    <t>Полоса 50*5</t>
  </si>
  <si>
    <t xml:space="preserve">*53949     </t>
  </si>
  <si>
    <t>Полоса 60*4</t>
  </si>
  <si>
    <t xml:space="preserve">*02291     </t>
  </si>
  <si>
    <t>Полоса 60*6</t>
  </si>
  <si>
    <t xml:space="preserve">*76005     </t>
  </si>
  <si>
    <t>Проволока ВР 5,0мм</t>
  </si>
  <si>
    <t xml:space="preserve">*69606     </t>
  </si>
  <si>
    <t xml:space="preserve">*73668     </t>
  </si>
  <si>
    <t xml:space="preserve">*73757     </t>
  </si>
  <si>
    <t xml:space="preserve">*73682     </t>
  </si>
  <si>
    <t xml:space="preserve">*73685     </t>
  </si>
  <si>
    <t xml:space="preserve">*77711     </t>
  </si>
  <si>
    <t>Профнастил МП20 0,5*1150*2600 RAL 9006 двухсторонний</t>
  </si>
  <si>
    <t xml:space="preserve">*76388     </t>
  </si>
  <si>
    <t>Профнастил МП20 1100*2000*0,7 RAL 3000</t>
  </si>
  <si>
    <t xml:space="preserve">*76389     </t>
  </si>
  <si>
    <t>Профнастил МП20 1150*2000*0,5 RAL 5002</t>
  </si>
  <si>
    <t xml:space="preserve">*76803     </t>
  </si>
  <si>
    <t xml:space="preserve">*76390     </t>
  </si>
  <si>
    <t>Профнастил С8 0,5*1150*6000 RAL5005</t>
  </si>
  <si>
    <t xml:space="preserve">*76392     </t>
  </si>
  <si>
    <t>Профнастил С8 0,7*6000 RAL5005</t>
  </si>
  <si>
    <t xml:space="preserve">*76391     </t>
  </si>
  <si>
    <t>Профнастил С8 1150*2000 RAL 9003</t>
  </si>
  <si>
    <t xml:space="preserve">*73745     </t>
  </si>
  <si>
    <t xml:space="preserve">*73754     </t>
  </si>
  <si>
    <t xml:space="preserve">*73746     </t>
  </si>
  <si>
    <t>Сетка сварная 25*25*1,8мм</t>
  </si>
  <si>
    <t xml:space="preserve">*73747     </t>
  </si>
  <si>
    <t>Сетка сварная 50*50*3</t>
  </si>
  <si>
    <t xml:space="preserve">*75399     </t>
  </si>
  <si>
    <t xml:space="preserve">Сетка сварная 50*50*4 </t>
  </si>
  <si>
    <t xml:space="preserve">*05290     </t>
  </si>
  <si>
    <t>Сетка тканая</t>
  </si>
  <si>
    <t xml:space="preserve">*76747     </t>
  </si>
  <si>
    <t>Стержень арматурный ф12 L=4940</t>
  </si>
  <si>
    <t xml:space="preserve">*76386     </t>
  </si>
  <si>
    <t>Стержень арматурный ф18 L=0,6м</t>
  </si>
  <si>
    <t xml:space="preserve">*78953     </t>
  </si>
  <si>
    <t>Стержень арматурный ф20</t>
  </si>
  <si>
    <t xml:space="preserve">*73751     </t>
  </si>
  <si>
    <t>Стержень арматурный ф28</t>
  </si>
  <si>
    <t xml:space="preserve">*78958     </t>
  </si>
  <si>
    <t>Стержень арматурный ф32</t>
  </si>
  <si>
    <t xml:space="preserve">*73752     </t>
  </si>
  <si>
    <t>Стержень арматурный ф36</t>
  </si>
  <si>
    <t xml:space="preserve">*72148     </t>
  </si>
  <si>
    <t>Труба 102*3,5</t>
  </si>
  <si>
    <t xml:space="preserve">*76300     </t>
  </si>
  <si>
    <t>Труба 102*6 ГОСТ 8732-78 б/ш</t>
  </si>
  <si>
    <t xml:space="preserve">*76807     </t>
  </si>
  <si>
    <t>Труба 108*3,5 оцинкованная</t>
  </si>
  <si>
    <t xml:space="preserve">*74506     </t>
  </si>
  <si>
    <t xml:space="preserve">*63028     </t>
  </si>
  <si>
    <t xml:space="preserve">Труба 1220*12 </t>
  </si>
  <si>
    <t xml:space="preserve">*63029     </t>
  </si>
  <si>
    <t xml:space="preserve">Труба 1220*14 </t>
  </si>
  <si>
    <t xml:space="preserve">*13573     </t>
  </si>
  <si>
    <t xml:space="preserve">Труба 20*2,8 </t>
  </si>
  <si>
    <t xml:space="preserve">*61660     </t>
  </si>
  <si>
    <t xml:space="preserve">Труба 277*5 </t>
  </si>
  <si>
    <t xml:space="preserve">*57336     </t>
  </si>
  <si>
    <t xml:space="preserve">Труба 325*8 </t>
  </si>
  <si>
    <t xml:space="preserve">*42267     </t>
  </si>
  <si>
    <t>Труба АД31Т1 20*1,5</t>
  </si>
  <si>
    <t xml:space="preserve">*04819     </t>
  </si>
  <si>
    <t xml:space="preserve">Труба БШГД 377*8 </t>
  </si>
  <si>
    <t xml:space="preserve">*03292     </t>
  </si>
  <si>
    <t xml:space="preserve">*03298     </t>
  </si>
  <si>
    <t xml:space="preserve">Труба ВГП 20*2,8  </t>
  </si>
  <si>
    <t xml:space="preserve">*03474     </t>
  </si>
  <si>
    <t xml:space="preserve">Труба ВГП 40*3 </t>
  </si>
  <si>
    <t xml:space="preserve">*63017     </t>
  </si>
  <si>
    <t xml:space="preserve">Труба горячедеформированная 108*4,5 </t>
  </si>
  <si>
    <t xml:space="preserve">*74913     </t>
  </si>
  <si>
    <t>Труба горячедеформированная 121*5</t>
  </si>
  <si>
    <t xml:space="preserve">*63016     </t>
  </si>
  <si>
    <t xml:space="preserve">Труба горячедеформированная 168*7 </t>
  </si>
  <si>
    <t xml:space="preserve">*73934     </t>
  </si>
  <si>
    <t>Труба горячедеформированная 245*9</t>
  </si>
  <si>
    <t xml:space="preserve">*72744     </t>
  </si>
  <si>
    <t>Труба горячедеформированная 325*16</t>
  </si>
  <si>
    <t xml:space="preserve">*71685     </t>
  </si>
  <si>
    <t xml:space="preserve">Труба квадратная 100*100*6 </t>
  </si>
  <si>
    <t xml:space="preserve">*75804     </t>
  </si>
  <si>
    <t xml:space="preserve">*42078     </t>
  </si>
  <si>
    <t xml:space="preserve">Труба квадратная 120*120*8 </t>
  </si>
  <si>
    <t xml:space="preserve">*06768     </t>
  </si>
  <si>
    <t xml:space="preserve">Труба квадратная 140*140*7 </t>
  </si>
  <si>
    <t xml:space="preserve">*03353     </t>
  </si>
  <si>
    <t xml:space="preserve">Труба квадратная 15*15*1,5 </t>
  </si>
  <si>
    <t xml:space="preserve">*73195     </t>
  </si>
  <si>
    <t>Труба квадратная 150*150*4</t>
  </si>
  <si>
    <t xml:space="preserve">*76939     </t>
  </si>
  <si>
    <t>Труба квадратная 150*150*6</t>
  </si>
  <si>
    <t xml:space="preserve">*70083     </t>
  </si>
  <si>
    <t xml:space="preserve">*54237     </t>
  </si>
  <si>
    <t xml:space="preserve">Труба квадратная 160*160*4 </t>
  </si>
  <si>
    <t xml:space="preserve">*73997     </t>
  </si>
  <si>
    <t>Труба квадратная 160*160*6</t>
  </si>
  <si>
    <t xml:space="preserve">*08936     </t>
  </si>
  <si>
    <t xml:space="preserve">Труба квадратная 160*160*7 </t>
  </si>
  <si>
    <t xml:space="preserve">*73312     </t>
  </si>
  <si>
    <t>Труба квадратная 180*180*5</t>
  </si>
  <si>
    <t xml:space="preserve">*03403     </t>
  </si>
  <si>
    <t xml:space="preserve">Труба квадратная 180*180*6 </t>
  </si>
  <si>
    <t xml:space="preserve">*75802     </t>
  </si>
  <si>
    <t xml:space="preserve">*08012     </t>
  </si>
  <si>
    <t>Труба квадратная 200*200*12</t>
  </si>
  <si>
    <t xml:space="preserve">*02433     </t>
  </si>
  <si>
    <t xml:space="preserve">Труба квадратная 200*200*8 </t>
  </si>
  <si>
    <t xml:space="preserve">*51572     </t>
  </si>
  <si>
    <t xml:space="preserve">Труба квадратная 25*25*2 </t>
  </si>
  <si>
    <t xml:space="preserve">*70483     </t>
  </si>
  <si>
    <t xml:space="preserve">Труба квадратная 250*250*10 </t>
  </si>
  <si>
    <t xml:space="preserve">*48239     </t>
  </si>
  <si>
    <t xml:space="preserve">Труба квадратная 250*250*12 </t>
  </si>
  <si>
    <t xml:space="preserve">*03357     </t>
  </si>
  <si>
    <t xml:space="preserve">Труба квадратная 30*30*2 </t>
  </si>
  <si>
    <t xml:space="preserve">*75554     </t>
  </si>
  <si>
    <t>Труба квадратная 50*50*4 09Г2С</t>
  </si>
  <si>
    <t xml:space="preserve">*75801     </t>
  </si>
  <si>
    <t xml:space="preserve">*54935     </t>
  </si>
  <si>
    <t xml:space="preserve">Труба круглая  AISI 304 DIN 21,3*2,6 </t>
  </si>
  <si>
    <t xml:space="preserve">*53567     </t>
  </si>
  <si>
    <t xml:space="preserve">Труба круглая  AISI 304 DIN 25*2.5 </t>
  </si>
  <si>
    <t xml:space="preserve">*63184     </t>
  </si>
  <si>
    <t>Труба круглая  AISI 304 DIN 30*1,5</t>
  </si>
  <si>
    <t xml:space="preserve">*63127     </t>
  </si>
  <si>
    <t xml:space="preserve">Труба круглая  AISI 304 DIN 32*2 </t>
  </si>
  <si>
    <t xml:space="preserve">*53568     </t>
  </si>
  <si>
    <t xml:space="preserve">Труба круглая  AISI 304 DIN 32*2,5 </t>
  </si>
  <si>
    <t xml:space="preserve">*44370     </t>
  </si>
  <si>
    <t xml:space="preserve">Труба круглая  AISI 304 DIN 48,3*2,0 </t>
  </si>
  <si>
    <t xml:space="preserve">*75857     </t>
  </si>
  <si>
    <t xml:space="preserve">*51917     </t>
  </si>
  <si>
    <t xml:space="preserve">Труба круглая 25*2,8 </t>
  </si>
  <si>
    <t xml:space="preserve">*75565     </t>
  </si>
  <si>
    <t>Труба круглая 40*4 Ст20 х/д</t>
  </si>
  <si>
    <t xml:space="preserve">*79887     </t>
  </si>
  <si>
    <t>Труба медная 53,98*1,78</t>
  </si>
  <si>
    <t>м</t>
  </si>
  <si>
    <t xml:space="preserve">*79888     </t>
  </si>
  <si>
    <t>Труба медная 76*2,0</t>
  </si>
  <si>
    <t xml:space="preserve">*60987     </t>
  </si>
  <si>
    <t xml:space="preserve">Труба оцинкованная 15*2,8 </t>
  </si>
  <si>
    <t xml:space="preserve">*74862     </t>
  </si>
  <si>
    <t>Труба оцинкованная 25*3,2</t>
  </si>
  <si>
    <t xml:space="preserve">*81837     </t>
  </si>
  <si>
    <t>Труба профильная 120*80*4 ГОСТ-30245</t>
  </si>
  <si>
    <t xml:space="preserve">*68382     </t>
  </si>
  <si>
    <t xml:space="preserve">Труба профильная 160*160*4 </t>
  </si>
  <si>
    <t xml:space="preserve">*74380     </t>
  </si>
  <si>
    <t>Труба профильная 160*160*5</t>
  </si>
  <si>
    <t xml:space="preserve">*68383     </t>
  </si>
  <si>
    <t xml:space="preserve">Труба профильная 160*160*5 </t>
  </si>
  <si>
    <t xml:space="preserve">*75549     </t>
  </si>
  <si>
    <t>Труба профильная 250*250*10</t>
  </si>
  <si>
    <t xml:space="preserve">*81836     </t>
  </si>
  <si>
    <t>Труба профильная 80*80*4 ГОСТ-8639-82</t>
  </si>
  <si>
    <t xml:space="preserve">*41363     </t>
  </si>
  <si>
    <t xml:space="preserve">Труба прямоугольная 100*60*4 </t>
  </si>
  <si>
    <t xml:space="preserve">*12371     </t>
  </si>
  <si>
    <t xml:space="preserve">Труба прямоугольная 120*80*3 </t>
  </si>
  <si>
    <t xml:space="preserve">*73340     </t>
  </si>
  <si>
    <t>Труба прямоугольная 140*100*4</t>
  </si>
  <si>
    <t xml:space="preserve">*06770     </t>
  </si>
  <si>
    <t xml:space="preserve">Труба прямоугольная 140*100*6 </t>
  </si>
  <si>
    <t xml:space="preserve">*70452     </t>
  </si>
  <si>
    <t xml:space="preserve">Труба прямоугольная 140*60*4 </t>
  </si>
  <si>
    <t xml:space="preserve">*62602     </t>
  </si>
  <si>
    <t xml:space="preserve">Труба прямоугольная 150*100*8 </t>
  </si>
  <si>
    <t xml:space="preserve">*75805     </t>
  </si>
  <si>
    <t xml:space="preserve">*61923     </t>
  </si>
  <si>
    <t xml:space="preserve">Труба прямоугольная 160*120*6 </t>
  </si>
  <si>
    <t xml:space="preserve">*76141     </t>
  </si>
  <si>
    <t>Труба прямоугольная 160*140*8</t>
  </si>
  <si>
    <t xml:space="preserve">*50015     </t>
  </si>
  <si>
    <t xml:space="preserve">Труба прямоугольная 160*80*5 </t>
  </si>
  <si>
    <t xml:space="preserve">*73571     </t>
  </si>
  <si>
    <t>Труба прямоугольная 180*100*5</t>
  </si>
  <si>
    <t xml:space="preserve">*61662     </t>
  </si>
  <si>
    <t xml:space="preserve">Труба прямоугольная 180*140 </t>
  </si>
  <si>
    <t xml:space="preserve">*03297     </t>
  </si>
  <si>
    <t xml:space="preserve">Труба прямоугольная 200*160*5 </t>
  </si>
  <si>
    <t xml:space="preserve">*29640     </t>
  </si>
  <si>
    <t xml:space="preserve">Труба прямоугольная 200*160*6 </t>
  </si>
  <si>
    <t xml:space="preserve">*61038     </t>
  </si>
  <si>
    <t xml:space="preserve">Труба прямоугольная 200*160*8 </t>
  </si>
  <si>
    <t xml:space="preserve">*60588     </t>
  </si>
  <si>
    <t xml:space="preserve">Труба прямоугольная 240*120*8 </t>
  </si>
  <si>
    <t xml:space="preserve">*77741     </t>
  </si>
  <si>
    <t>Труба прямоугольная 30*20*2</t>
  </si>
  <si>
    <t xml:space="preserve">*43056     </t>
  </si>
  <si>
    <t xml:space="preserve">Труба прямоугольная 300*200*10 </t>
  </si>
  <si>
    <t xml:space="preserve">*29641     </t>
  </si>
  <si>
    <t>Труба прямоугольная 300*200*12</t>
  </si>
  <si>
    <t xml:space="preserve">*03421     </t>
  </si>
  <si>
    <t xml:space="preserve">Труба прямоугольная 50*25*2 </t>
  </si>
  <si>
    <t xml:space="preserve">*50066     </t>
  </si>
  <si>
    <t xml:space="preserve">Труба прямоугольная 60*20*2 </t>
  </si>
  <si>
    <t xml:space="preserve">*07156     </t>
  </si>
  <si>
    <t xml:space="preserve">Труба прямоугольная 60*40*2 </t>
  </si>
  <si>
    <t xml:space="preserve">*10449     </t>
  </si>
  <si>
    <t xml:space="preserve">Труба прямоугольная 80*60*3 </t>
  </si>
  <si>
    <t xml:space="preserve">*04572     </t>
  </si>
  <si>
    <t xml:space="preserve">Труба ЭС 108*5 </t>
  </si>
  <si>
    <t xml:space="preserve">*03456     </t>
  </si>
  <si>
    <t xml:space="preserve">Труба ЭС 133*4,0 НД </t>
  </si>
  <si>
    <t xml:space="preserve">*73597     </t>
  </si>
  <si>
    <t>Труба ЭС 133*5</t>
  </si>
  <si>
    <t xml:space="preserve">*70567     </t>
  </si>
  <si>
    <t xml:space="preserve">*70930     </t>
  </si>
  <si>
    <t xml:space="preserve">Труба ЭС 219*5 </t>
  </si>
  <si>
    <t xml:space="preserve">*07758     </t>
  </si>
  <si>
    <t xml:space="preserve">Труба ЭС 219*6 </t>
  </si>
  <si>
    <t xml:space="preserve">*76004     </t>
  </si>
  <si>
    <t>Труба ЭС 273*6 ГОСТ 10705-80</t>
  </si>
  <si>
    <t xml:space="preserve">*03460     </t>
  </si>
  <si>
    <t>Труба ЭС 273*6 круглая</t>
  </si>
  <si>
    <t xml:space="preserve">*71870     </t>
  </si>
  <si>
    <t xml:space="preserve">*11844     </t>
  </si>
  <si>
    <t>Труба ЭС 325*6 круглая</t>
  </si>
  <si>
    <t xml:space="preserve">*76142     </t>
  </si>
  <si>
    <t xml:space="preserve">Труба ЭС 377*7  </t>
  </si>
  <si>
    <t xml:space="preserve">*04966     </t>
  </si>
  <si>
    <t xml:space="preserve">Труба ЭС 426*6 </t>
  </si>
  <si>
    <t xml:space="preserve">*63462     </t>
  </si>
  <si>
    <t xml:space="preserve">Труба ЭС 530*12 09Г2С </t>
  </si>
  <si>
    <t xml:space="preserve">*74055     </t>
  </si>
  <si>
    <t>Труба ЭС 530*16 09Г2С</t>
  </si>
  <si>
    <t xml:space="preserve">*48970     </t>
  </si>
  <si>
    <t xml:space="preserve">Труба ЭС 530*7 ГОСТ 10705-80 гр.В </t>
  </si>
  <si>
    <t xml:space="preserve">*55766     </t>
  </si>
  <si>
    <t xml:space="preserve">Труба ЭС 530*8 </t>
  </si>
  <si>
    <t xml:space="preserve">*03458     </t>
  </si>
  <si>
    <t xml:space="preserve">*39895     </t>
  </si>
  <si>
    <t xml:space="preserve">*72725     </t>
  </si>
  <si>
    <t xml:space="preserve">Труба ЭС 57*3,5 оцинкованная </t>
  </si>
  <si>
    <t xml:space="preserve">*74647     </t>
  </si>
  <si>
    <t xml:space="preserve">*63630     </t>
  </si>
  <si>
    <t xml:space="preserve">Труба ЭС 630*16 09Г2С ГОСТ 10706-76 </t>
  </si>
  <si>
    <t xml:space="preserve">*63482     </t>
  </si>
  <si>
    <t xml:space="preserve">Труба ЭС 720*20 ГОСТ 10706-76 </t>
  </si>
  <si>
    <t xml:space="preserve">*63483     </t>
  </si>
  <si>
    <t xml:space="preserve">Труба ЭС 720*30 ГОСТ 10706-76 </t>
  </si>
  <si>
    <t xml:space="preserve">*76139     </t>
  </si>
  <si>
    <t xml:space="preserve">Труба ЭС 89*3 </t>
  </si>
  <si>
    <t xml:space="preserve">*73333     </t>
  </si>
  <si>
    <t xml:space="preserve">Труба ЭС 89*4 </t>
  </si>
  <si>
    <t xml:space="preserve">*60051     </t>
  </si>
  <si>
    <t xml:space="preserve">Труба ЭС 920*10 </t>
  </si>
  <si>
    <t xml:space="preserve">*53562     </t>
  </si>
  <si>
    <t>Уголок 100*63*6</t>
  </si>
  <si>
    <t xml:space="preserve">*48238     </t>
  </si>
  <si>
    <t xml:space="preserve">Уголок 100*63*8 ГОСТ 8509-93 </t>
  </si>
  <si>
    <t xml:space="preserve">*73192     </t>
  </si>
  <si>
    <t xml:space="preserve">Уголок 110*110*8 </t>
  </si>
  <si>
    <t xml:space="preserve">*04964     </t>
  </si>
  <si>
    <t xml:space="preserve">*03503     </t>
  </si>
  <si>
    <t xml:space="preserve">*73200     </t>
  </si>
  <si>
    <t xml:space="preserve">*54475     </t>
  </si>
  <si>
    <t xml:space="preserve">*07531     </t>
  </si>
  <si>
    <t xml:space="preserve">*03506     </t>
  </si>
  <si>
    <t>Уголок 140*140*8</t>
  </si>
  <si>
    <t xml:space="preserve">*45978     </t>
  </si>
  <si>
    <t xml:space="preserve">Уголок 160*100*10 </t>
  </si>
  <si>
    <t xml:space="preserve">*74645     </t>
  </si>
  <si>
    <t>Уголок 160*160*10</t>
  </si>
  <si>
    <t xml:space="preserve">*03508     </t>
  </si>
  <si>
    <t xml:space="preserve">Уголок 160*160*10 В ГОСТ 8509-93 </t>
  </si>
  <si>
    <t xml:space="preserve">*70618     </t>
  </si>
  <si>
    <t xml:space="preserve">Уголок 160*160*16  </t>
  </si>
  <si>
    <t xml:space="preserve">*54775     </t>
  </si>
  <si>
    <t xml:space="preserve">Уголок 180*180*11 ГОСТ 8509-93 </t>
  </si>
  <si>
    <t xml:space="preserve">*03510     </t>
  </si>
  <si>
    <t xml:space="preserve">Уголок 180*180*12 </t>
  </si>
  <si>
    <t xml:space="preserve">*72528     </t>
  </si>
  <si>
    <t xml:space="preserve">Уголок 20*20*3 </t>
  </si>
  <si>
    <t xml:space="preserve">*53545     </t>
  </si>
  <si>
    <t xml:space="preserve">*75566     </t>
  </si>
  <si>
    <t>Уголок 20*20*4 ГОСТ 8509-93 Ст3</t>
  </si>
  <si>
    <t xml:space="preserve">*50094     </t>
  </si>
  <si>
    <t xml:space="preserve">Уголок 200*200*12 </t>
  </si>
  <si>
    <t xml:space="preserve">*74646     </t>
  </si>
  <si>
    <t>Уголок 200*200*14</t>
  </si>
  <si>
    <t xml:space="preserve">*62084     </t>
  </si>
  <si>
    <t xml:space="preserve">Уголок 200*200*20 </t>
  </si>
  <si>
    <t xml:space="preserve">*70622     </t>
  </si>
  <si>
    <t xml:space="preserve">*03512     </t>
  </si>
  <si>
    <t xml:space="preserve">Уголок 25*25*4 ГОСТ 8509-93 </t>
  </si>
  <si>
    <t xml:space="preserve">*03517     </t>
  </si>
  <si>
    <t xml:space="preserve">*03521     </t>
  </si>
  <si>
    <t>Уголок 50</t>
  </si>
  <si>
    <t xml:space="preserve">*14770     </t>
  </si>
  <si>
    <t xml:space="preserve">Уголок 50*50*5 </t>
  </si>
  <si>
    <t xml:space="preserve">*77766     </t>
  </si>
  <si>
    <t xml:space="preserve">*45211     </t>
  </si>
  <si>
    <t xml:space="preserve">Уголок 75*50*5 ГОСТ 8509-93 </t>
  </si>
  <si>
    <t xml:space="preserve">*55411     </t>
  </si>
  <si>
    <t xml:space="preserve">Уголок 75*50*6 ГОСТ 8510 </t>
  </si>
  <si>
    <t xml:space="preserve">*03530     </t>
  </si>
  <si>
    <t>Уголок 90*90*6</t>
  </si>
  <si>
    <t xml:space="preserve">*69062     </t>
  </si>
  <si>
    <t>Уголок 90*90*9 В ГОСТ 8509-93</t>
  </si>
  <si>
    <t xml:space="preserve">*57359     </t>
  </si>
  <si>
    <t xml:space="preserve">*51000     </t>
  </si>
  <si>
    <t>Швеллер 10П ГОСТ 535-2005</t>
  </si>
  <si>
    <t xml:space="preserve">*08531     </t>
  </si>
  <si>
    <t>Швеллер 14П ГОСТ 8240-97</t>
  </si>
  <si>
    <t xml:space="preserve">*78813     </t>
  </si>
  <si>
    <t xml:space="preserve">*70253     </t>
  </si>
  <si>
    <t xml:space="preserve">*03694     </t>
  </si>
  <si>
    <t>Швеллер 16У ГОСТ 8240-97</t>
  </si>
  <si>
    <t xml:space="preserve">*64798     </t>
  </si>
  <si>
    <t xml:space="preserve">*40136     </t>
  </si>
  <si>
    <t>Швеллер 20П ГОСТ 8240-97</t>
  </si>
  <si>
    <t xml:space="preserve">*08011     </t>
  </si>
  <si>
    <t>Швеллер 22П</t>
  </si>
  <si>
    <t>4357+</t>
  </si>
  <si>
    <t xml:space="preserve">*03699     </t>
  </si>
  <si>
    <t>Швеллер 22У ГОСТ 8240-97</t>
  </si>
  <si>
    <t>4358+</t>
  </si>
  <si>
    <t xml:space="preserve">*73974     </t>
  </si>
  <si>
    <t xml:space="preserve">Швеллер 24П </t>
  </si>
  <si>
    <t xml:space="preserve">*69101     </t>
  </si>
  <si>
    <t>Швеллер 27П ГОСТ 8240-94</t>
  </si>
  <si>
    <t xml:space="preserve">*07597     </t>
  </si>
  <si>
    <t>Швеллер 27У ГОСТ 8240-97</t>
  </si>
  <si>
    <t>4359+</t>
  </si>
  <si>
    <t xml:space="preserve">*03703     </t>
  </si>
  <si>
    <t>Швеллер 30У ГОСТ 8240-97</t>
  </si>
  <si>
    <t xml:space="preserve">*36860     </t>
  </si>
  <si>
    <t>Швеллер 5П</t>
  </si>
  <si>
    <t xml:space="preserve">*71264     </t>
  </si>
  <si>
    <t>Швеллер 6,5П ГОСТ 8240-97</t>
  </si>
  <si>
    <t xml:space="preserve">*73315     </t>
  </si>
  <si>
    <t>Швеллер 8П ГОСТ 8240-97</t>
  </si>
  <si>
    <t>Ед.изм.</t>
  </si>
  <si>
    <t>Сумма</t>
  </si>
  <si>
    <t>*64409</t>
  </si>
  <si>
    <t>*50429</t>
  </si>
  <si>
    <t>*70939</t>
  </si>
  <si>
    <t xml:space="preserve">Балка 16Б1 ГОСТ 26020-83 </t>
  </si>
  <si>
    <t>1,77м+3,87</t>
  </si>
  <si>
    <t>Балка 45Ш1 обрезки</t>
  </si>
  <si>
    <t>4м</t>
  </si>
  <si>
    <t>1,27м+1,64+5,43</t>
  </si>
  <si>
    <t>2,58+3,63</t>
  </si>
  <si>
    <t>по 7м</t>
  </si>
  <si>
    <t>от1,9 до 3,2</t>
  </si>
  <si>
    <t>по 12м</t>
  </si>
  <si>
    <t>4,34м</t>
  </si>
  <si>
    <t>2,74+4,5</t>
  </si>
  <si>
    <t>6,9+8,84</t>
  </si>
  <si>
    <t>3,04м</t>
  </si>
  <si>
    <t>12м</t>
  </si>
  <si>
    <t>1,8м</t>
  </si>
  <si>
    <t>1м</t>
  </si>
  <si>
    <t>от 1м до 4,1</t>
  </si>
  <si>
    <t>3,1 до 4,24</t>
  </si>
  <si>
    <t>от 6 до 12м</t>
  </si>
  <si>
    <t>одна балка 12м</t>
  </si>
  <si>
    <t>4,5+4,4+6,6</t>
  </si>
  <si>
    <t>2м</t>
  </si>
  <si>
    <t>от 8,55 до 12м</t>
  </si>
  <si>
    <t>от 0,7 до 4,3м</t>
  </si>
  <si>
    <t>от 6,5 до 12</t>
  </si>
  <si>
    <t>от 0,5 до 4,25м</t>
  </si>
  <si>
    <t>6м</t>
  </si>
  <si>
    <t>от 3,78 до 8</t>
  </si>
  <si>
    <t>от 9 до 12</t>
  </si>
  <si>
    <t>0,4м</t>
  </si>
  <si>
    <t>от 2,05 до 5,8</t>
  </si>
  <si>
    <t>от 6,3 до 12</t>
  </si>
  <si>
    <t>от 0,99 до 4</t>
  </si>
  <si>
    <t>4,1м</t>
  </si>
  <si>
    <t>от 1 до 12 (обварена)</t>
  </si>
  <si>
    <t>от 1,02 до 1,73</t>
  </si>
  <si>
    <t>9,45м</t>
  </si>
  <si>
    <t>от 2 до 3,1</t>
  </si>
  <si>
    <t>от 1,1 до 4,25</t>
  </si>
  <si>
    <t>7,66+6,7+8</t>
  </si>
  <si>
    <t>2,13+2,54+4,11</t>
  </si>
  <si>
    <t>5м</t>
  </si>
  <si>
    <t xml:space="preserve">по12 </t>
  </si>
  <si>
    <t>3м</t>
  </si>
  <si>
    <t>ржавый 1,25*2,5</t>
  </si>
  <si>
    <t>от 0,5*3 до ,9*3</t>
  </si>
  <si>
    <t>от 05*1,15 до 1,4*2</t>
  </si>
  <si>
    <t>обрезок</t>
  </si>
  <si>
    <t>от 0,25*3 до 06*2</t>
  </si>
  <si>
    <t>от1*0,67 до 1,51*2,4</t>
  </si>
  <si>
    <t>от 0,15*6</t>
  </si>
  <si>
    <t>от 0,15*6 до 1,5*1,8</t>
  </si>
  <si>
    <t>от 0,2*6 до 0,35*6</t>
  </si>
  <si>
    <t>от 0,6*3 до 0,6*6</t>
  </si>
  <si>
    <t xml:space="preserve"> от 0,2*6 до 0,4*6</t>
  </si>
  <si>
    <t>от 0,2*6 до 0,4*6</t>
  </si>
  <si>
    <t>0,8*1,5</t>
  </si>
  <si>
    <t>от 0,1*3 до 0,2*6</t>
  </si>
  <si>
    <t>рал 2012 17шт.*1,25*2м</t>
  </si>
  <si>
    <t>рулон</t>
  </si>
  <si>
    <t>обрезки от 0,2*1,5 до 0,2*2</t>
  </si>
  <si>
    <t>от 1,5*1,9</t>
  </si>
  <si>
    <t>0,2*1 до 0,2*2</t>
  </si>
  <si>
    <t>по 6м</t>
  </si>
  <si>
    <t>от 1 до 1,5м</t>
  </si>
  <si>
    <t>от 0,5 до 4м</t>
  </si>
  <si>
    <t>от 5 до 11</t>
  </si>
  <si>
    <t>от 1,68 до 3,1м</t>
  </si>
  <si>
    <t>дл. 3м</t>
  </si>
  <si>
    <t>дл. 5,75м (в битуме)</t>
  </si>
  <si>
    <t>обрезки от 1 до 4м</t>
  </si>
  <si>
    <t>от 0,3 до 0,8м</t>
  </si>
  <si>
    <t>2,2м</t>
  </si>
  <si>
    <t>по факту 180*180*11</t>
  </si>
  <si>
    <t>от 0,98 до 1,5м</t>
  </si>
  <si>
    <t>1,7м</t>
  </si>
  <si>
    <t>от 0,6 до 1,5м</t>
  </si>
  <si>
    <t>Примечание</t>
  </si>
  <si>
    <t>от 0,5 до 2,0 м</t>
  </si>
  <si>
    <t>Арматура 16 А3 (А500) ГОСТ 5781-82</t>
  </si>
  <si>
    <t>от 2м до 4м</t>
  </si>
  <si>
    <t>от 1,5 до 4м</t>
  </si>
  <si>
    <t>Арматура 18 А500С</t>
  </si>
  <si>
    <t>Арматура 18 А3 (А500) ГОСТ 5781-83</t>
  </si>
  <si>
    <t>от 1 до 4м</t>
  </si>
  <si>
    <t>Арматура 22 А3 (А500) ГОСТ 5781-82</t>
  </si>
  <si>
    <t>от 2 до 3м</t>
  </si>
  <si>
    <t>от 1,5 до 3м</t>
  </si>
  <si>
    <t>Арматура 28 А3 (А500) ГОСТ 5781-82</t>
  </si>
  <si>
    <t>от 2 до 4м</t>
  </si>
  <si>
    <t>Арматура 32 А3 (А500) ГОСТ 5781-83</t>
  </si>
  <si>
    <t>от 2 до 6м</t>
  </si>
  <si>
    <t>Арматура 36 А3 (А500) ГОСТ 5781-83</t>
  </si>
  <si>
    <t>Арматура 40 А3 (А500)</t>
  </si>
  <si>
    <t xml:space="preserve">Арматура 6 А3 (А500) ГОСТ 5781-82 </t>
  </si>
  <si>
    <t>обрезки 5,25м</t>
  </si>
  <si>
    <t>Балка двутавровая 30Б1 ГОСТ 27772-88</t>
  </si>
  <si>
    <t>7,1 м</t>
  </si>
  <si>
    <t>2,2+2,77м</t>
  </si>
  <si>
    <t>11,7м</t>
  </si>
  <si>
    <t>4,3м</t>
  </si>
  <si>
    <t>3,75+3,67м</t>
  </si>
  <si>
    <t>от 1,5 до 1,8м</t>
  </si>
  <si>
    <t>от 1 до 5,43м</t>
  </si>
  <si>
    <t>от 1,5 до 2,5м</t>
  </si>
  <si>
    <t>от 1 до 2,7м</t>
  </si>
  <si>
    <t>от 1,8 до 1,94м</t>
  </si>
  <si>
    <t>от 1,94 до 2,9 м</t>
  </si>
  <si>
    <t>Балка 100Ш1</t>
  </si>
  <si>
    <t>Балка 30Б2</t>
  </si>
  <si>
    <t>Балка 45Б2</t>
  </si>
  <si>
    <t>Балка 45Ш1</t>
  </si>
  <si>
    <t>Балка 60Б2</t>
  </si>
  <si>
    <t>Балка 60Ш1</t>
  </si>
  <si>
    <t>Балка двутавровая 45Ш1</t>
  </si>
  <si>
    <t>*70940</t>
  </si>
  <si>
    <t>Арматура ф10</t>
  </si>
  <si>
    <t>Арматура ф14</t>
  </si>
  <si>
    <t>Арматура ф16</t>
  </si>
  <si>
    <t>Арматура ф18</t>
  </si>
  <si>
    <t>Арматура ф20</t>
  </si>
  <si>
    <t>Арматура ф22</t>
  </si>
  <si>
    <t>Арматура ф25</t>
  </si>
  <si>
    <t>Арматура ф28</t>
  </si>
  <si>
    <t>Арматура ф32</t>
  </si>
  <si>
    <t>Арматура ф36</t>
  </si>
  <si>
    <t>Арматура ф40</t>
  </si>
  <si>
    <t>Арматура ф6</t>
  </si>
  <si>
    <t>Арматура ф8</t>
  </si>
  <si>
    <t>Балка 10Б1</t>
  </si>
  <si>
    <t>Балка 12</t>
  </si>
  <si>
    <t>Балка 16Б1</t>
  </si>
  <si>
    <t>Балка 18</t>
  </si>
  <si>
    <t>Балка 20Б</t>
  </si>
  <si>
    <t>Балка 20Ш1</t>
  </si>
  <si>
    <t>Балка 25Б1</t>
  </si>
  <si>
    <t>Балка 25Б2</t>
  </si>
  <si>
    <t>Балка 25К2</t>
  </si>
  <si>
    <t>Балка 25Ш1</t>
  </si>
  <si>
    <t>Балка 30Б1</t>
  </si>
  <si>
    <t>Балка 30Ш1</t>
  </si>
  <si>
    <t>Балка 30Ш2</t>
  </si>
  <si>
    <t>Балка 35Б1</t>
  </si>
  <si>
    <t>Балка 35Б2</t>
  </si>
  <si>
    <t>Балка 35К2</t>
  </si>
  <si>
    <t>Балка 35Ш1</t>
  </si>
  <si>
    <t>Балка 35Ш2</t>
  </si>
  <si>
    <t>Балка 40</t>
  </si>
  <si>
    <t>Балка 40Б1</t>
  </si>
  <si>
    <t>Балка 40К2</t>
  </si>
  <si>
    <t>Балка 40К4</t>
  </si>
  <si>
    <t>Балка 40Ш1</t>
  </si>
  <si>
    <t>Балка 40Ш2</t>
  </si>
  <si>
    <t>Балка 45Б1</t>
  </si>
  <si>
    <t>Балка 50 Б1</t>
  </si>
  <si>
    <t>Балка 50 Б2</t>
  </si>
  <si>
    <t>Балка 50Ш2</t>
  </si>
  <si>
    <t>Балка 60Б1</t>
  </si>
  <si>
    <t>Балка 60Ш2</t>
  </si>
  <si>
    <t>Балка 60Ш4</t>
  </si>
  <si>
    <t>Балка 70 Б1</t>
  </si>
  <si>
    <t>Балка 70 Ш3</t>
  </si>
  <si>
    <t>Балка 80Ш2</t>
  </si>
  <si>
    <t>Балка Б1</t>
  </si>
  <si>
    <t>Балка Б4</t>
  </si>
  <si>
    <t>Балка Б5</t>
  </si>
  <si>
    <t>Балка Б7</t>
  </si>
  <si>
    <t>Балка двутавровая 50Ш1</t>
  </si>
  <si>
    <t>Балка металлическая</t>
  </si>
  <si>
    <t>Балка сварная</t>
  </si>
  <si>
    <t>Катанка ф6</t>
  </si>
  <si>
    <t>Катанка ф6,5</t>
  </si>
  <si>
    <t>Катанка ф8</t>
  </si>
  <si>
    <t>Квадрат 25х25</t>
  </si>
  <si>
    <t>Квадрат 30х30</t>
  </si>
  <si>
    <t>Квадрат 8 сталь</t>
  </si>
  <si>
    <t>Квадрат 8х8</t>
  </si>
  <si>
    <t>Круг ф10</t>
  </si>
  <si>
    <t>Круг ф12</t>
  </si>
  <si>
    <t>Круг ф130</t>
  </si>
  <si>
    <t>Круг ф16</t>
  </si>
  <si>
    <t>Круг ф18</t>
  </si>
  <si>
    <t>Круг ф20</t>
  </si>
  <si>
    <t>Круг ф24</t>
  </si>
  <si>
    <t>Круг ф25</t>
  </si>
  <si>
    <t>Круг ф30</t>
  </si>
  <si>
    <t>Круг ф32</t>
  </si>
  <si>
    <t>Круг ф36</t>
  </si>
  <si>
    <t>Круг ф48</t>
  </si>
  <si>
    <t>Круг ф60</t>
  </si>
  <si>
    <t>Круг ф8</t>
  </si>
  <si>
    <t>Круг ф80</t>
  </si>
  <si>
    <t>Лист 0,8мм НС</t>
  </si>
  <si>
    <t>Лист 10мм</t>
  </si>
  <si>
    <t>Лист 12мм</t>
  </si>
  <si>
    <t>Лист 14мм</t>
  </si>
  <si>
    <t>Лист 16мм</t>
  </si>
  <si>
    <t>Лист 18мм</t>
  </si>
  <si>
    <t>Лист 1мм</t>
  </si>
  <si>
    <t>Лист 22мм</t>
  </si>
  <si>
    <t>Лист 2мм</t>
  </si>
  <si>
    <t>Лист 30мм</t>
  </si>
  <si>
    <t>Лист 40мм</t>
  </si>
  <si>
    <t>Лист 4мм</t>
  </si>
  <si>
    <t>Лист 4мм рифленый</t>
  </si>
  <si>
    <t>Лист 4мм рифленый НС</t>
  </si>
  <si>
    <t>Лист 5мм НС</t>
  </si>
  <si>
    <t>Лист 60мм</t>
  </si>
  <si>
    <t>Лист 6мм рифленый</t>
  </si>
  <si>
    <t>Лист 70 мм</t>
  </si>
  <si>
    <t>Лист 8мм</t>
  </si>
  <si>
    <t>Лист горячекатаный 12х2000х6000</t>
  </si>
  <si>
    <t>Лист горячекатаный 14х2000х6000</t>
  </si>
  <si>
    <t>Лист горячекатаный 40мм</t>
  </si>
  <si>
    <t>Лист горячекатаный 50х1500х6000</t>
  </si>
  <si>
    <t>Лист металлический</t>
  </si>
  <si>
    <t>Лист низколегированный 5х1500х6000</t>
  </si>
  <si>
    <t>Лист низколегированный 70мм</t>
  </si>
  <si>
    <t>Лист оцинкованный 0,55х1,25х2,5</t>
  </si>
  <si>
    <t>Лист перфорированный</t>
  </si>
  <si>
    <t>Лист плоский</t>
  </si>
  <si>
    <t>Лист профилированный</t>
  </si>
  <si>
    <t>Полоса 100x6</t>
  </si>
  <si>
    <t>Полоса 100х8 горячекатаная</t>
  </si>
  <si>
    <t>Полоса 150х8</t>
  </si>
  <si>
    <t>Полоса 20х4</t>
  </si>
  <si>
    <t>Полоса 25х4</t>
  </si>
  <si>
    <t>Полоса 36х6 горячекатаная</t>
  </si>
  <si>
    <t>Полоса 40х10</t>
  </si>
  <si>
    <t>Полоса 50х5</t>
  </si>
  <si>
    <t>Полоса 60х4</t>
  </si>
  <si>
    <t>Полоса 60х6</t>
  </si>
  <si>
    <t>Проволока ОК 1.2мм</t>
  </si>
  <si>
    <t>Профиль гнутый-швеллер 100х50х5</t>
  </si>
  <si>
    <t>Профлист</t>
  </si>
  <si>
    <t>Профнастил</t>
  </si>
  <si>
    <t>Сетка сварная</t>
  </si>
  <si>
    <t>Стержень арматурный</t>
  </si>
  <si>
    <t>Труба 325х16</t>
  </si>
  <si>
    <t>Труба горячедеформированная 121х5 Ст20</t>
  </si>
  <si>
    <t>Труба дюралевая 20х1,5</t>
  </si>
  <si>
    <t>Труба квадратная 100х100</t>
  </si>
  <si>
    <t>Труба квадратная 120х120</t>
  </si>
  <si>
    <t>Труба квадратная 140х140</t>
  </si>
  <si>
    <t>Труба квадратная 150х150</t>
  </si>
  <si>
    <t>Труба квадратная 15х15</t>
  </si>
  <si>
    <t>Труба квадратная 160х160</t>
  </si>
  <si>
    <t>Труба квадратная 180х180</t>
  </si>
  <si>
    <t>Труба квадратная 200х200</t>
  </si>
  <si>
    <t>Труба квадратная 250х250</t>
  </si>
  <si>
    <t>Труба квадратная 25х25</t>
  </si>
  <si>
    <t>Труба квадратная 30х30</t>
  </si>
  <si>
    <t>Труба квадратная 50х50</t>
  </si>
  <si>
    <t>Труба квадратная 60х60</t>
  </si>
  <si>
    <t>Труба квадратная 70х70</t>
  </si>
  <si>
    <t>Труба квадратная 80х80</t>
  </si>
  <si>
    <t>Труба круглая ГД ф108</t>
  </si>
  <si>
    <t>Труба круглая ГД ф168</t>
  </si>
  <si>
    <t>Труба круглая ГД ф245</t>
  </si>
  <si>
    <t>Труба круглая нержавеющая ф21,3</t>
  </si>
  <si>
    <t>Труба круглая нержавеющая ф25</t>
  </si>
  <si>
    <t>Труба круглая нержавеющая ф30</t>
  </si>
  <si>
    <t>Труба круглая нержавеющая ф32</t>
  </si>
  <si>
    <t>Труба круглая нержавеющая ф48,3</t>
  </si>
  <si>
    <t>Труба круглая ф102</t>
  </si>
  <si>
    <t>Труба круглая ф108</t>
  </si>
  <si>
    <t>Труба круглая ф1220</t>
  </si>
  <si>
    <t>Труба круглая ф127</t>
  </si>
  <si>
    <t>Труба круглая ф133</t>
  </si>
  <si>
    <t>Труба круглая ф15</t>
  </si>
  <si>
    <t>Труба круглая ф159</t>
  </si>
  <si>
    <t>Труба круглая ф20</t>
  </si>
  <si>
    <t>Труба круглая ф219</t>
  </si>
  <si>
    <t>Труба круглая ф25</t>
  </si>
  <si>
    <t>Труба круглая ф273</t>
  </si>
  <si>
    <t>Труба круглая ф277</t>
  </si>
  <si>
    <t>Труба круглая ф30</t>
  </si>
  <si>
    <t>Труба круглая ф325</t>
  </si>
  <si>
    <t>Труба круглая ф377</t>
  </si>
  <si>
    <t>Труба круглая ф40</t>
  </si>
  <si>
    <t>Труба круглая ф426</t>
  </si>
  <si>
    <t>Труба круглая ф530</t>
  </si>
  <si>
    <t>Труба круглая ф57</t>
  </si>
  <si>
    <t>Труба круглая ф630</t>
  </si>
  <si>
    <t>Труба круглая ф720</t>
  </si>
  <si>
    <t>Труба круглая ф89</t>
  </si>
  <si>
    <t>Труба круглая ф920</t>
  </si>
  <si>
    <t>Труба медная</t>
  </si>
  <si>
    <t>Труба оцинкованная круглая 57х3,5</t>
  </si>
  <si>
    <t>Труба оцинкованная ф108</t>
  </si>
  <si>
    <t>Труба оцинкованная ф15</t>
  </si>
  <si>
    <t>Труба оцинкованная ф25</t>
  </si>
  <si>
    <t>Труба профильная 160х160х5</t>
  </si>
  <si>
    <t>Труба профильная 250х250х10</t>
  </si>
  <si>
    <t>Труба прямоугольная 100х60</t>
  </si>
  <si>
    <t>Труба прямоугольная 120х80</t>
  </si>
  <si>
    <t>Труба прямоугольная 140х100</t>
  </si>
  <si>
    <t>Труба прямоугольная 140х60</t>
  </si>
  <si>
    <t>Труба прямоугольная 150х100</t>
  </si>
  <si>
    <t>Труба прямоугольная 160х120</t>
  </si>
  <si>
    <t>Труба прямоугольная 160х140</t>
  </si>
  <si>
    <t>Труба прямоугольная 160х80</t>
  </si>
  <si>
    <t>Труба прямоугольная 180х100</t>
  </si>
  <si>
    <t>Труба прямоугольная 180х140</t>
  </si>
  <si>
    <t>Труба прямоугольная 200х160</t>
  </si>
  <si>
    <t>Труба прямоугольная 240х120</t>
  </si>
  <si>
    <t>Труба прямоугольная 300х200</t>
  </si>
  <si>
    <t>Труба прямоугольная 30х20</t>
  </si>
  <si>
    <t>Труба прямоугольная 40х20</t>
  </si>
  <si>
    <t>Труба прямоугольная 40х25</t>
  </si>
  <si>
    <t>Труба прямоугольная 50х25</t>
  </si>
  <si>
    <t>Труба прямоугольная 60х20</t>
  </si>
  <si>
    <t>Труба прямоугольная 60х30</t>
  </si>
  <si>
    <t>Труба прямоугольная 60х40</t>
  </si>
  <si>
    <t>Труба прямоугольная 80х40</t>
  </si>
  <si>
    <t>Труба прямоугольная 80х60</t>
  </si>
  <si>
    <t>Труба резьбовая</t>
  </si>
  <si>
    <t>Труба электросварная квадратная 150х150х6</t>
  </si>
  <si>
    <t>Угол 180х12 равнополочный</t>
  </si>
  <si>
    <t>Угол 200х20 равнополочный</t>
  </si>
  <si>
    <t>Уголок 100</t>
  </si>
  <si>
    <t>Уголок 100х100х7</t>
  </si>
  <si>
    <t>Уголок 100х63</t>
  </si>
  <si>
    <t>Уголок 110</t>
  </si>
  <si>
    <t>Уголок 125</t>
  </si>
  <si>
    <t>Уголок 125х125</t>
  </si>
  <si>
    <t>Уголок 125х80</t>
  </si>
  <si>
    <t>Уголок 140</t>
  </si>
  <si>
    <t>Уголок 140х90</t>
  </si>
  <si>
    <t>Уголок 160</t>
  </si>
  <si>
    <t>Уголок 160х100</t>
  </si>
  <si>
    <t>Уголок 160х100х10</t>
  </si>
  <si>
    <t>Уголок 180</t>
  </si>
  <si>
    <t>Уголок 20</t>
  </si>
  <si>
    <t>Уголок 200</t>
  </si>
  <si>
    <t>Уголок 200х200х14</t>
  </si>
  <si>
    <t>Уголок 25</t>
  </si>
  <si>
    <t>Уголок 32</t>
  </si>
  <si>
    <t>Уголок 40</t>
  </si>
  <si>
    <t>Уголок 40х40</t>
  </si>
  <si>
    <t>Уголок 45</t>
  </si>
  <si>
    <t>Уголок 50х50х5</t>
  </si>
  <si>
    <t>Уголок 63</t>
  </si>
  <si>
    <t>Уголок 70</t>
  </si>
  <si>
    <t>Уголок 75х50</t>
  </si>
  <si>
    <t>Уголок 75х75х5</t>
  </si>
  <si>
    <t>Уголок 90</t>
  </si>
  <si>
    <t>Швеллер 10</t>
  </si>
  <si>
    <t>Швеллер 100х50х3</t>
  </si>
  <si>
    <t>Швеллер 14</t>
  </si>
  <si>
    <t>Швеллер 16</t>
  </si>
  <si>
    <t>Швеллер 160х50х4</t>
  </si>
  <si>
    <t>Швеллер 160х50х5</t>
  </si>
  <si>
    <t>Швеллер 18</t>
  </si>
  <si>
    <t>Швеллер 20</t>
  </si>
  <si>
    <t>Швеллер 200х80х5</t>
  </si>
  <si>
    <t>Швеллер 22</t>
  </si>
  <si>
    <t>Швеллер 24</t>
  </si>
  <si>
    <t>Швеллер 27</t>
  </si>
  <si>
    <t>Швеллер 30</t>
  </si>
  <si>
    <t>Швеллер 5</t>
  </si>
  <si>
    <t>Швеллер 6,5</t>
  </si>
  <si>
    <t>Швеллер 8</t>
  </si>
  <si>
    <t>01,03,1965</t>
  </si>
  <si>
    <t>01,07,1941</t>
  </si>
  <si>
    <t>01,11,2017</t>
  </si>
  <si>
    <t>01,01,2017</t>
  </si>
  <si>
    <t>01,03,2017</t>
  </si>
  <si>
    <t>01,01,2014</t>
  </si>
  <si>
    <t>07,05,2017</t>
  </si>
  <si>
    <t>пог, м</t>
  </si>
  <si>
    <t>01,07,1958</t>
  </si>
  <si>
    <t>01,02,1983</t>
  </si>
  <si>
    <t>01,01,1958</t>
  </si>
  <si>
    <t>01,02,1991</t>
  </si>
  <si>
    <t>01,12,2017</t>
  </si>
  <si>
    <t>01,02,1954</t>
  </si>
  <si>
    <t xml:space="preserve"> в мотках</t>
  </si>
  <si>
    <t>Цена 8</t>
  </si>
  <si>
    <t>Цена 7</t>
  </si>
  <si>
    <t>Цена уценки</t>
  </si>
  <si>
    <t>Рын.цена</t>
  </si>
  <si>
    <t>Остатки металлопроката по состоянию на 14.08.2017 г. (цены с НДС)</t>
  </si>
  <si>
    <t>Цена-20% от рынка</t>
  </si>
  <si>
    <t>Сумма рыноч.</t>
  </si>
  <si>
    <t>Итого</t>
  </si>
  <si>
    <t>Катанка, круг</t>
  </si>
  <si>
    <t>Лист</t>
  </si>
  <si>
    <t>Профилированный лист</t>
  </si>
  <si>
    <t>Полоса</t>
  </si>
  <si>
    <t>Лист гладкий RAL 2012 1250*2000</t>
  </si>
  <si>
    <t>Лист перфорированный  толщина1,5 RAL9006</t>
  </si>
  <si>
    <t>Сетка  сварная</t>
  </si>
  <si>
    <t>Труба</t>
  </si>
  <si>
    <t>Уголок</t>
  </si>
  <si>
    <t>Швеллер</t>
  </si>
  <si>
    <t>"УТВЕРЖДАЮ"</t>
  </si>
  <si>
    <t>Цена по 1С8</t>
  </si>
  <si>
    <t>Сумма по 1С8</t>
  </si>
  <si>
    <t>Цена по 1С7</t>
  </si>
  <si>
    <t>Сумма по 1С7</t>
  </si>
  <si>
    <t>Труба ЭС 630*8</t>
  </si>
  <si>
    <t>Арматура 10 А3 500С</t>
  </si>
  <si>
    <t xml:space="preserve">Арматура 20 А3 500С </t>
  </si>
  <si>
    <t>Арматура 25 А3 500С</t>
  </si>
  <si>
    <t xml:space="preserve">Арматура 14 А3 500С </t>
  </si>
  <si>
    <t>Арматура 18 А3 500С</t>
  </si>
  <si>
    <t>Арматура 32 А3 500С</t>
  </si>
  <si>
    <t xml:space="preserve">Арматура 36 А3 500С </t>
  </si>
  <si>
    <t>Арматура 6 А3 500С  6м</t>
  </si>
  <si>
    <t>Арматура 8 А3 500С 6м</t>
  </si>
  <si>
    <t xml:space="preserve">Балка 16Б1 </t>
  </si>
  <si>
    <t>Балка двутавровая 12</t>
  </si>
  <si>
    <t xml:space="preserve">Балка двутавровая 25Б2 </t>
  </si>
  <si>
    <t xml:space="preserve">Балка двутавровая 30Б2 </t>
  </si>
  <si>
    <t>Балка двутавровая 30Ш1 09Г2С</t>
  </si>
  <si>
    <t>Балка двутавровая 40К2 09Г2С</t>
  </si>
  <si>
    <t>Балка двутавровая 35К2</t>
  </si>
  <si>
    <t xml:space="preserve">Балка двутавровая 35Б2 </t>
  </si>
  <si>
    <t>Балка двутавровая 40Б2</t>
  </si>
  <si>
    <t xml:space="preserve">Балка двутавровая 40Ш2 </t>
  </si>
  <si>
    <t>Балка двутавровая 45Б2</t>
  </si>
  <si>
    <t xml:space="preserve">Балка двутавровая 45Ш1 </t>
  </si>
  <si>
    <t xml:space="preserve">Балка двутавровая 50Ш2 </t>
  </si>
  <si>
    <t>Балка двутавровая 55Б2 С255</t>
  </si>
  <si>
    <t xml:space="preserve">Балка двутавровая 60Б2 </t>
  </si>
  <si>
    <t>Балка двутавровая 60Ш1</t>
  </si>
  <si>
    <t xml:space="preserve">Балка двутавровая 60Ш2 </t>
  </si>
  <si>
    <t xml:space="preserve">Балка сварная 100Ш1 09Г2С </t>
  </si>
  <si>
    <t>Балка сварная 60Ш4 09Г2С</t>
  </si>
  <si>
    <t xml:space="preserve">Балка сварная 70Ш3 09Г2С </t>
  </si>
  <si>
    <t xml:space="preserve">Балка сварная 80Ш2 09Г2С </t>
  </si>
  <si>
    <t>Катанка 6,5мм(пруток)</t>
  </si>
  <si>
    <t>Катанка 6мм (пруток)</t>
  </si>
  <si>
    <t>Катанка 8мм (пруток)</t>
  </si>
  <si>
    <t xml:space="preserve">Квадрат 8 мм </t>
  </si>
  <si>
    <t>Лист 14</t>
  </si>
  <si>
    <t xml:space="preserve">Лист 16мм </t>
  </si>
  <si>
    <t>Лист металлический STEEL SHEET RAL9002 0.6*1085(рулон)</t>
  </si>
  <si>
    <t xml:space="preserve">Лист низколегированный 70мм </t>
  </si>
  <si>
    <t xml:space="preserve">Балка двутавровая 18 </t>
  </si>
  <si>
    <t>Сетка сварная 10*10*1,2 (рулон)</t>
  </si>
  <si>
    <t>Сетка сварная 100*100*5 (рулон)</t>
  </si>
  <si>
    <t xml:space="preserve">Труба ВГП 15*2,8 </t>
  </si>
  <si>
    <t>Труба нержавеющая</t>
  </si>
  <si>
    <t>Лист металлический STEEL SHEET SILVER RAL7031 PUR 0,7*1030FE(рулон)</t>
  </si>
  <si>
    <t>Лист плоский ПЭ-01-1014-ОН 1200*2000</t>
  </si>
  <si>
    <t xml:space="preserve">Лист с полимерным покрытием 0,60*1250 RAL1005(рулон) </t>
  </si>
  <si>
    <t>Труба квадратная 120*120*6</t>
  </si>
  <si>
    <t xml:space="preserve">Труба квадратная 50*50*5 ГОСТ 30245-03 </t>
  </si>
  <si>
    <t xml:space="preserve">Труба квадратная 150*150*6 </t>
  </si>
  <si>
    <t>Труба круглая 20*2</t>
  </si>
  <si>
    <t xml:space="preserve">Труба ЭС 57*3,5 </t>
  </si>
  <si>
    <t xml:space="preserve">Труба оцинкованная108*3,5 </t>
  </si>
  <si>
    <t>Уголок 125*125*8 9Г2С</t>
  </si>
  <si>
    <t xml:space="preserve">Уголок 125*80*10 ГОСТ 8510-93 </t>
  </si>
  <si>
    <t>Уголок 125*80*8 ГОСТ 8510-93</t>
  </si>
  <si>
    <t>Уголок 70*70*6</t>
  </si>
  <si>
    <t>Уголок 45*45*5 ГОСТ 8509-93</t>
  </si>
  <si>
    <t>Уголок 40*40*3 ГОСТ 8509-93</t>
  </si>
  <si>
    <t xml:space="preserve">Уголок 125*125*8  ГОСТ 8509-93 </t>
  </si>
  <si>
    <t xml:space="preserve">Уголок 125*125*10  ГОСТ 8509-93 </t>
  </si>
  <si>
    <t>Швеллер гнутый 100*50*3</t>
  </si>
  <si>
    <t xml:space="preserve">Швеллер гнутый  160*50*5 </t>
  </si>
  <si>
    <t>Швеллер гнутый 200*80*5</t>
  </si>
  <si>
    <t>Труба ЭС 273*8  09Г2С</t>
  </si>
  <si>
    <t xml:space="preserve">Труба прямоугольная 140*100*5 </t>
  </si>
  <si>
    <t>Директор ЛПЦ"ГРИНН"</t>
  </si>
  <si>
    <t>_____________Л.В.Михайлова</t>
  </si>
  <si>
    <t>ЛПЦ "ГРИНН"  АО "Корпорация "ГРИНН"</t>
  </si>
  <si>
    <t>Курская область, Курский р-он, д, Ворошнево</t>
  </si>
  <si>
    <t>Цена свыше 20 тн действует на сборный металлопрокат</t>
  </si>
  <si>
    <t>Цена до 20тн,руб</t>
  </si>
  <si>
    <t>Цена свыше 20 тн, руб</t>
  </si>
  <si>
    <t>Балка сварная Б-1 ГОСТ 23118-2012 С345</t>
  </si>
  <si>
    <t>Балка сварная  Б-4 ГОСТ 23118-2012 С345</t>
  </si>
  <si>
    <t>Балка сварная Б-5 ГОСТ 23118-2012 С345</t>
  </si>
  <si>
    <t>Балка сварная Б-7 ГОСТ 23118-2012 С345</t>
  </si>
  <si>
    <t>Швеллер гнутый  160*50*4</t>
  </si>
  <si>
    <t>ЗАРЕЗЕРВИРОВАНО</t>
  </si>
  <si>
    <t>Арматура</t>
  </si>
  <si>
    <t>Труба ф426 ЭС</t>
  </si>
  <si>
    <t>Труба ф325*10 ЭС</t>
  </si>
  <si>
    <t>Труба ф325*16 ЭС</t>
  </si>
  <si>
    <t>Труба ф377*10 ЭС</t>
  </si>
  <si>
    <t>Труба ф530*16</t>
  </si>
  <si>
    <t xml:space="preserve">Труба ф325*16 </t>
  </si>
  <si>
    <t>Балка 45Ш1 сварная</t>
  </si>
  <si>
    <t>Лист профилированный CК-15*0,7 L=7880  RAL9006/белый</t>
  </si>
  <si>
    <t>Лист профилированный С-8*1150 (ОЦ-01-БЦ-ОН)  L=6800</t>
  </si>
  <si>
    <t>Лист профилированный С-8*1150 (ПЭ-01-9002-0.45) L=2000</t>
  </si>
  <si>
    <t>Лист профилированный С-8*1150 (ПЭ-01-9006-0.45) L=6000</t>
  </si>
  <si>
    <t>Лист профилированный С-8*1150 Norman MP (ПЭ-01-9002-0.5) L=6000</t>
  </si>
  <si>
    <t>*82800</t>
  </si>
  <si>
    <t>Профлист H75*750-0.8 ОЦ L=7500</t>
  </si>
  <si>
    <t>*82801</t>
  </si>
  <si>
    <t>*82802</t>
  </si>
  <si>
    <t>Профлист H75*750-0.8 ОЦ L=6750</t>
  </si>
  <si>
    <t>*82803</t>
  </si>
  <si>
    <t>Профлист H75*750-0.8 ОЦ L=8000</t>
  </si>
  <si>
    <t>*82804</t>
  </si>
  <si>
    <t>Профлист H75*750-0.8 ОЦ L=8550</t>
  </si>
  <si>
    <t>*82805</t>
  </si>
  <si>
    <t>Профлист H75*750-0.8 ОЦ L=3000</t>
  </si>
  <si>
    <t>*82806</t>
  </si>
  <si>
    <t>Профлист H75*750-0.8 ОЦ L=12200</t>
  </si>
  <si>
    <t>Профлист H60*845-0.7 ОЦ L=6000</t>
  </si>
  <si>
    <t>Профлист Н75*750-0.9 ОЦ L=8550</t>
  </si>
  <si>
    <t>Профлист Н75*750-0.9 RAL9002 L=12000</t>
  </si>
  <si>
    <t>Профнастил HC35 0,7 ОЦ L=6000</t>
  </si>
  <si>
    <t>Профнастил Н-114*0,9 L=6000 ОЦ</t>
  </si>
  <si>
    <t>*82807</t>
  </si>
  <si>
    <t>Профнастил НС44*0,8 L=2430 серо-бежевый</t>
  </si>
  <si>
    <t>*82808</t>
  </si>
  <si>
    <t>Профнастил НС44*0,8 ОЦ L=6000</t>
  </si>
  <si>
    <t>*82809</t>
  </si>
  <si>
    <t>Профнастил С-21 2*1,06*0,45 RAL5002 L=2000</t>
  </si>
  <si>
    <t>*82810</t>
  </si>
  <si>
    <t>Профнастил С-21 2*1,06*0,45 RAL9002 L=2000</t>
  </si>
  <si>
    <t>*82811</t>
  </si>
  <si>
    <t>Профнастил С-21 2*1,06*0,45 RAL9006 L=2000</t>
  </si>
  <si>
    <t>ОБРЕЗКИ</t>
  </si>
  <si>
    <t xml:space="preserve">Балка двутавровая 35К2 </t>
  </si>
  <si>
    <t>п</t>
  </si>
  <si>
    <t>ас</t>
  </si>
  <si>
    <t>Лист плоский ПЭ-01-5002-ОН 1200*2000</t>
  </si>
  <si>
    <t>Швеллер гнутый 100*50*5</t>
  </si>
  <si>
    <t>Проволока ВР 5,0мм (бухта)</t>
  </si>
  <si>
    <t>Проволока ВР 5,0мм L=6м</t>
  </si>
  <si>
    <t xml:space="preserve">ОПЛАЧЕНО ЛУЗАН </t>
  </si>
  <si>
    <t>Гуров</t>
  </si>
  <si>
    <t>Васильева</t>
  </si>
  <si>
    <t>Лузан</t>
  </si>
  <si>
    <t>Чистилина</t>
  </si>
  <si>
    <t>*82812</t>
  </si>
  <si>
    <t>Гуров 13.09</t>
  </si>
  <si>
    <t>Васильева 11.09</t>
  </si>
  <si>
    <t>Лузан 14.09</t>
  </si>
  <si>
    <t>0,015???</t>
  </si>
  <si>
    <t xml:space="preserve">Балка двутавровая 40Б2 </t>
  </si>
  <si>
    <t xml:space="preserve">*82837 (п)     </t>
  </si>
  <si>
    <t>Чекмарева</t>
  </si>
  <si>
    <t>Царьков</t>
  </si>
  <si>
    <r>
      <t xml:space="preserve">Труба квадратная 180*180*8 </t>
    </r>
    <r>
      <rPr>
        <sz val="10"/>
        <color indexed="8"/>
        <rFont val="Times New Roman"/>
        <family val="1"/>
        <charset val="204"/>
      </rPr>
      <t xml:space="preserve">ГОСТ 30245-03 </t>
    </r>
  </si>
  <si>
    <r>
      <t xml:space="preserve">Труба прямоугольная 160*120*5 </t>
    </r>
    <r>
      <rPr>
        <sz val="10"/>
        <color indexed="8"/>
        <rFont val="Times New Roman"/>
        <family val="1"/>
        <charset val="204"/>
      </rPr>
      <t xml:space="preserve">ГОСТ 30245 </t>
    </r>
  </si>
  <si>
    <t>Жугина 15.09.</t>
  </si>
  <si>
    <t>лузан</t>
  </si>
  <si>
    <t>Профлист H75*750-0.8 ОЦ L=6500</t>
  </si>
  <si>
    <t>КОММЕРЧЕСКОЕ ПРЕДЛОЖЕНИЕ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</si>
</sst>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"/>
    <numFmt numFmtId="166" formatCode="#,##0.00;[Red]#,##0.00"/>
  </numFmts>
  <fonts count="2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b/>
      <sz val="12"/>
      <color rgb="FF000099"/>
      <name val="Times New Roman"/>
      <family val="1"/>
      <charset val="204"/>
    </font>
    <font>
      <sz val="11"/>
      <color rgb="FF000099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Border="1"/>
    <xf numFmtId="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left" vertical="center" wrapText="1"/>
    </xf>
    <xf numFmtId="0" fontId="5" fillId="3" borderId="1" xfId="2" applyNumberFormat="1" applyFont="1" applyFill="1" applyBorder="1" applyAlignment="1">
      <alignment horizontal="center" vertical="top" wrapText="1"/>
    </xf>
    <xf numFmtId="164" fontId="5" fillId="3" borderId="1" xfId="2" applyNumberFormat="1" applyFont="1" applyFill="1" applyBorder="1" applyAlignment="1">
      <alignment horizontal="right" vertical="center" wrapText="1"/>
    </xf>
    <xf numFmtId="4" fontId="5" fillId="3" borderId="1" xfId="2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0" fontId="5" fillId="2" borderId="1" xfId="2" applyNumberFormat="1" applyFont="1" applyFill="1" applyBorder="1" applyAlignment="1">
      <alignment horizontal="center" vertical="top" wrapText="1"/>
    </xf>
    <xf numFmtId="164" fontId="5" fillId="2" borderId="1" xfId="2" applyNumberFormat="1" applyFont="1" applyFill="1" applyBorder="1" applyAlignment="1">
      <alignment horizontal="right" vertical="center" wrapText="1"/>
    </xf>
    <xf numFmtId="4" fontId="5" fillId="2" borderId="1" xfId="2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/>
    <xf numFmtId="2" fontId="5" fillId="3" borderId="1" xfId="2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166" fontId="5" fillId="3" borderId="1" xfId="2" applyNumberFormat="1" applyFont="1" applyFill="1" applyBorder="1" applyAlignment="1">
      <alignment horizontal="right" vertical="center" wrapText="1"/>
    </xf>
    <xf numFmtId="0" fontId="5" fillId="3" borderId="1" xfId="2" applyNumberFormat="1" applyFont="1" applyFill="1" applyBorder="1" applyAlignment="1">
      <alignment horizontal="left" vertical="top" wrapText="1"/>
    </xf>
    <xf numFmtId="16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8" fillId="3" borderId="1" xfId="2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/>
    <xf numFmtId="4" fontId="3" fillId="0" borderId="3" xfId="0" applyNumberFormat="1" applyFont="1" applyFill="1" applyBorder="1" applyAlignment="1">
      <alignment horizontal="right" vertical="top" wrapText="1"/>
    </xf>
    <xf numFmtId="4" fontId="5" fillId="0" borderId="1" xfId="2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center"/>
    </xf>
    <xf numFmtId="0" fontId="8" fillId="3" borderId="1" xfId="2" applyNumberFormat="1" applyFont="1" applyFill="1" applyBorder="1" applyAlignment="1">
      <alignment horizontal="left" vertical="center" wrapText="1"/>
    </xf>
    <xf numFmtId="164" fontId="8" fillId="3" borderId="1" xfId="2" applyNumberFormat="1" applyFont="1" applyFill="1" applyBorder="1" applyAlignment="1">
      <alignment horizontal="right" vertical="center" wrapText="1"/>
    </xf>
    <xf numFmtId="4" fontId="8" fillId="0" borderId="1" xfId="2" applyNumberFormat="1" applyFont="1" applyFill="1" applyBorder="1" applyAlignment="1">
      <alignment horizontal="right" vertical="center" wrapText="1"/>
    </xf>
    <xf numFmtId="4" fontId="8" fillId="3" borderId="1" xfId="2" applyNumberFormat="1" applyFont="1" applyFill="1" applyBorder="1" applyAlignment="1">
      <alignment horizontal="right" wrapText="1"/>
    </xf>
    <xf numFmtId="0" fontId="5" fillId="3" borderId="1" xfId="2" applyNumberFormat="1" applyFont="1" applyFill="1" applyBorder="1" applyAlignment="1">
      <alignment horizontal="left" wrapText="1"/>
    </xf>
    <xf numFmtId="164" fontId="5" fillId="3" borderId="1" xfId="2" applyNumberFormat="1" applyFont="1" applyFill="1" applyBorder="1" applyAlignment="1">
      <alignment horizontal="right" wrapText="1"/>
    </xf>
    <xf numFmtId="4" fontId="5" fillId="3" borderId="1" xfId="2" applyNumberFormat="1" applyFont="1" applyFill="1" applyBorder="1" applyAlignment="1">
      <alignment horizontal="right" wrapText="1"/>
    </xf>
    <xf numFmtId="2" fontId="5" fillId="3" borderId="1" xfId="2" applyNumberFormat="1" applyFont="1" applyFill="1" applyBorder="1" applyAlignment="1">
      <alignment horizontal="right" wrapText="1"/>
    </xf>
    <xf numFmtId="1" fontId="8" fillId="4" borderId="5" xfId="2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" fillId="4" borderId="5" xfId="0" applyFont="1" applyFill="1" applyBorder="1" applyAlignment="1">
      <alignment vertical="center" wrapText="1"/>
    </xf>
    <xf numFmtId="0" fontId="8" fillId="4" borderId="5" xfId="2" applyNumberFormat="1" applyFont="1" applyFill="1" applyBorder="1" applyAlignment="1">
      <alignment vertical="center" wrapText="1"/>
    </xf>
    <xf numFmtId="1" fontId="8" fillId="4" borderId="5" xfId="2" applyNumberFormat="1" applyFont="1" applyFill="1" applyBorder="1" applyAlignment="1">
      <alignment vertical="center" wrapText="1"/>
    </xf>
    <xf numFmtId="1" fontId="8" fillId="4" borderId="5" xfId="2" applyNumberFormat="1" applyFont="1" applyFill="1" applyBorder="1" applyAlignment="1">
      <alignment wrapText="1"/>
    </xf>
    <xf numFmtId="165" fontId="12" fillId="0" borderId="0" xfId="0" applyNumberFormat="1" applyFont="1" applyAlignment="1">
      <alignment horizontal="center"/>
    </xf>
    <xf numFmtId="165" fontId="12" fillId="0" borderId="1" xfId="2" applyNumberFormat="1" applyFont="1" applyFill="1" applyBorder="1" applyAlignment="1">
      <alignment horizontal="center" vertical="center" wrapText="1"/>
    </xf>
    <xf numFmtId="165" fontId="12" fillId="3" borderId="1" xfId="2" applyNumberFormat="1" applyFont="1" applyFill="1" applyBorder="1" applyAlignment="1">
      <alignment horizontal="center" vertical="center" wrapText="1"/>
    </xf>
    <xf numFmtId="165" fontId="12" fillId="3" borderId="1" xfId="2" applyNumberFormat="1" applyFont="1" applyFill="1" applyBorder="1" applyAlignment="1">
      <alignment horizontal="center" wrapText="1"/>
    </xf>
    <xf numFmtId="165" fontId="13" fillId="0" borderId="0" xfId="0" applyNumberFormat="1" applyFont="1" applyFill="1" applyAlignment="1">
      <alignment horizontal="center" vertical="center"/>
    </xf>
    <xf numFmtId="1" fontId="5" fillId="3" borderId="1" xfId="2" applyNumberFormat="1" applyFont="1" applyFill="1" applyBorder="1" applyAlignment="1">
      <alignment horizontal="right" vertical="center" wrapText="1"/>
    </xf>
    <xf numFmtId="0" fontId="5" fillId="3" borderId="1" xfId="2" applyNumberFormat="1" applyFont="1" applyFill="1" applyBorder="1" applyAlignment="1">
      <alignment horizontal="right" vertical="center" wrapText="1"/>
    </xf>
    <xf numFmtId="1" fontId="5" fillId="2" borderId="1" xfId="2" applyNumberFormat="1" applyFont="1" applyFill="1" applyBorder="1" applyAlignment="1">
      <alignment horizontal="right" vertical="center" wrapText="1"/>
    </xf>
    <xf numFmtId="0" fontId="5" fillId="2" borderId="1" xfId="2" applyNumberFormat="1" applyFont="1" applyFill="1" applyBorder="1" applyAlignment="1">
      <alignment horizontal="right" vertical="center" wrapText="1"/>
    </xf>
    <xf numFmtId="164" fontId="15" fillId="3" borderId="1" xfId="2" applyNumberFormat="1" applyFont="1" applyFill="1" applyBorder="1" applyAlignment="1">
      <alignment horizontal="right" wrapText="1"/>
    </xf>
    <xf numFmtId="164" fontId="15" fillId="3" borderId="1" xfId="2" applyNumberFormat="1" applyFont="1" applyFill="1" applyBorder="1" applyAlignment="1">
      <alignment horizontal="right" vertical="center" wrapText="1"/>
    </xf>
    <xf numFmtId="164" fontId="15" fillId="3" borderId="1" xfId="2" applyNumberFormat="1" applyFont="1" applyFill="1" applyBorder="1" applyAlignment="1">
      <alignment horizontal="right" vertical="top" wrapText="1"/>
    </xf>
    <xf numFmtId="1" fontId="5" fillId="3" borderId="1" xfId="3" applyNumberFormat="1" applyFont="1" applyFill="1" applyBorder="1" applyAlignment="1">
      <alignment horizontal="right" vertical="top" wrapText="1"/>
    </xf>
    <xf numFmtId="0" fontId="5" fillId="3" borderId="1" xfId="3" applyNumberFormat="1" applyFont="1" applyFill="1" applyBorder="1" applyAlignment="1">
      <alignment horizontal="right" vertical="top" wrapText="1"/>
    </xf>
    <xf numFmtId="0" fontId="5" fillId="3" borderId="1" xfId="3" applyNumberFormat="1" applyFont="1" applyFill="1" applyBorder="1" applyAlignment="1">
      <alignment horizontal="left" vertical="top" wrapText="1"/>
    </xf>
    <xf numFmtId="165" fontId="15" fillId="3" borderId="1" xfId="3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4" fontId="8" fillId="3" borderId="4" xfId="2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164" fontId="19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5" borderId="4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vertical="center" wrapText="1"/>
    </xf>
    <xf numFmtId="165" fontId="12" fillId="5" borderId="5" xfId="0" applyNumberFormat="1" applyFont="1" applyFill="1" applyBorder="1" applyAlignment="1">
      <alignment horizontal="center" vertical="center" wrapText="1"/>
    </xf>
    <xf numFmtId="0" fontId="8" fillId="5" borderId="4" xfId="2" applyNumberFormat="1" applyFont="1" applyFill="1" applyBorder="1" applyAlignment="1">
      <alignment horizontal="right" vertical="center" wrapText="1"/>
    </xf>
    <xf numFmtId="0" fontId="8" fillId="5" borderId="5" xfId="2" applyNumberFormat="1" applyFont="1" applyFill="1" applyBorder="1" applyAlignment="1">
      <alignment horizontal="right" vertical="center" wrapText="1"/>
    </xf>
    <xf numFmtId="0" fontId="8" fillId="5" borderId="5" xfId="2" applyNumberFormat="1" applyFont="1" applyFill="1" applyBorder="1" applyAlignment="1">
      <alignment vertical="center" wrapText="1"/>
    </xf>
    <xf numFmtId="165" fontId="12" fillId="5" borderId="5" xfId="2" applyNumberFormat="1" applyFont="1" applyFill="1" applyBorder="1" applyAlignment="1">
      <alignment horizontal="center" vertical="center" wrapText="1"/>
    </xf>
    <xf numFmtId="1" fontId="8" fillId="5" borderId="4" xfId="2" applyNumberFormat="1" applyFont="1" applyFill="1" applyBorder="1" applyAlignment="1">
      <alignment horizontal="right" vertical="center" wrapText="1"/>
    </xf>
    <xf numFmtId="1" fontId="8" fillId="5" borderId="5" xfId="2" applyNumberFormat="1" applyFont="1" applyFill="1" applyBorder="1" applyAlignment="1">
      <alignment horizontal="right" vertical="center" wrapText="1"/>
    </xf>
    <xf numFmtId="1" fontId="8" fillId="5" borderId="5" xfId="2" applyNumberFormat="1" applyFont="1" applyFill="1" applyBorder="1" applyAlignment="1">
      <alignment vertical="center" wrapText="1"/>
    </xf>
    <xf numFmtId="1" fontId="8" fillId="5" borderId="5" xfId="2" applyNumberFormat="1" applyFont="1" applyFill="1" applyBorder="1" applyAlignment="1">
      <alignment horizontal="right" wrapText="1"/>
    </xf>
    <xf numFmtId="1" fontId="8" fillId="5" borderId="5" xfId="2" applyNumberFormat="1" applyFont="1" applyFill="1" applyBorder="1" applyAlignment="1">
      <alignment wrapText="1"/>
    </xf>
    <xf numFmtId="165" fontId="12" fillId="5" borderId="5" xfId="2" applyNumberFormat="1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1" fontId="8" fillId="5" borderId="6" xfId="2" applyNumberFormat="1" applyFont="1" applyFill="1" applyBorder="1" applyAlignment="1">
      <alignment wrapText="1"/>
    </xf>
    <xf numFmtId="1" fontId="8" fillId="5" borderId="6" xfId="2" applyNumberFormat="1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right" wrapText="1"/>
    </xf>
    <xf numFmtId="1" fontId="5" fillId="7" borderId="1" xfId="2" applyNumberFormat="1" applyFont="1" applyFill="1" applyBorder="1" applyAlignment="1">
      <alignment horizontal="right" vertical="center" wrapText="1"/>
    </xf>
    <xf numFmtId="0" fontId="5" fillId="7" borderId="1" xfId="2" applyNumberFormat="1" applyFont="1" applyFill="1" applyBorder="1" applyAlignment="1">
      <alignment horizontal="right" vertical="center" wrapText="1"/>
    </xf>
    <xf numFmtId="0" fontId="5" fillId="7" borderId="1" xfId="2" applyNumberFormat="1" applyFont="1" applyFill="1" applyBorder="1" applyAlignment="1">
      <alignment horizontal="left" wrapText="1"/>
    </xf>
    <xf numFmtId="0" fontId="5" fillId="7" borderId="1" xfId="2" applyNumberFormat="1" applyFont="1" applyFill="1" applyBorder="1" applyAlignment="1">
      <alignment horizontal="center" vertical="center" wrapText="1"/>
    </xf>
    <xf numFmtId="164" fontId="15" fillId="7" borderId="1" xfId="2" applyNumberFormat="1" applyFont="1" applyFill="1" applyBorder="1" applyAlignment="1">
      <alignment horizontal="right" wrapText="1"/>
    </xf>
    <xf numFmtId="4" fontId="5" fillId="7" borderId="1" xfId="2" applyNumberFormat="1" applyFont="1" applyFill="1" applyBorder="1" applyAlignment="1">
      <alignment horizontal="right" wrapText="1"/>
    </xf>
    <xf numFmtId="165" fontId="12" fillId="7" borderId="1" xfId="2" applyNumberFormat="1" applyFont="1" applyFill="1" applyBorder="1" applyAlignment="1">
      <alignment horizontal="center" wrapText="1"/>
    </xf>
    <xf numFmtId="4" fontId="8" fillId="7" borderId="1" xfId="2" applyNumberFormat="1" applyFont="1" applyFill="1" applyBorder="1" applyAlignment="1">
      <alignment horizontal="right" wrapText="1"/>
    </xf>
    <xf numFmtId="0" fontId="6" fillId="7" borderId="1" xfId="2" applyNumberFormat="1" applyFont="1" applyFill="1" applyBorder="1" applyAlignment="1">
      <alignment horizontal="left" wrapText="1"/>
    </xf>
    <xf numFmtId="164" fontId="5" fillId="7" borderId="1" xfId="2" applyNumberFormat="1" applyFont="1" applyFill="1" applyBorder="1" applyAlignment="1">
      <alignment horizontal="right" wrapText="1"/>
    </xf>
    <xf numFmtId="0" fontId="4" fillId="7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0" fillId="8" borderId="0" xfId="0" applyFill="1"/>
    <xf numFmtId="0" fontId="7" fillId="3" borderId="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_Лист1" xfId="3"/>
    <cellStyle name="Обычный_Лист2" xfId="2"/>
  </cellStyles>
  <dxfs count="0"/>
  <tableStyles count="0" defaultTableStyle="TableStyleMedium9" defaultPivotStyle="PivotStyleLight16"/>
  <colors>
    <mruColors>
      <color rgb="FF000099"/>
      <color rgb="FFCCFFFF"/>
      <color rgb="FFCAE1B9"/>
      <color rgb="FFFFCCFF"/>
      <color rgb="FFFFFF99"/>
      <color rgb="FFFFFF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07"/>
  <sheetViews>
    <sheetView tabSelected="1" workbookViewId="0">
      <selection activeCell="Q1" sqref="Q1:S1048576"/>
    </sheetView>
  </sheetViews>
  <sheetFormatPr defaultRowHeight="15"/>
  <cols>
    <col min="1" max="1" width="9" style="5" customWidth="1"/>
    <col min="2" max="2" width="8.28515625" style="5" customWidth="1"/>
    <col min="3" max="3" width="44.140625" style="4" customWidth="1"/>
    <col min="4" max="4" width="8.7109375" style="4" customWidth="1"/>
    <col min="5" max="5" width="10.85546875" style="5" customWidth="1"/>
    <col min="6" max="6" width="10.7109375" style="4" hidden="1" customWidth="1"/>
    <col min="7" max="8" width="0.140625" style="4" hidden="1" customWidth="1"/>
    <col min="9" max="9" width="11.5703125" style="4" hidden="1" customWidth="1"/>
    <col min="10" max="10" width="14.28515625" style="4" hidden="1" customWidth="1"/>
    <col min="11" max="11" width="0.140625" style="41" customWidth="1"/>
    <col min="12" max="12" width="16.5703125" style="41" hidden="1" customWidth="1"/>
    <col min="13" max="13" width="10" style="64" customWidth="1"/>
    <col min="14" max="14" width="11.28515625" style="41" customWidth="1"/>
    <col min="15" max="15" width="11.5703125" style="4" customWidth="1"/>
    <col min="16" max="16" width="24.140625" style="2" hidden="1" customWidth="1"/>
    <col min="17" max="17" width="8.5703125" style="117" hidden="1" customWidth="1"/>
    <col min="18" max="18" width="9.140625" style="89" hidden="1" customWidth="1"/>
    <col min="19" max="19" width="9.140625" style="144" hidden="1" customWidth="1"/>
    <col min="20" max="20" width="9.140625" customWidth="1"/>
    <col min="21" max="21" width="10.140625" bestFit="1" customWidth="1"/>
  </cols>
  <sheetData>
    <row r="1" spans="1:19" ht="18.75" customHeight="1">
      <c r="D1" s="147" t="s">
        <v>1011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52" t="s">
        <v>1011</v>
      </c>
      <c r="Q1" s="116"/>
      <c r="R1" s="87"/>
    </row>
    <row r="2" spans="1:19" ht="15.75" customHeight="1">
      <c r="D2" s="148" t="s">
        <v>1082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16"/>
      <c r="R2" s="87"/>
    </row>
    <row r="3" spans="1:19" ht="17.25" customHeight="1">
      <c r="D3" s="148" t="s">
        <v>1083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16"/>
      <c r="R3" s="87"/>
    </row>
    <row r="4" spans="1:19" ht="18.75" customHeight="1">
      <c r="D4" s="80"/>
      <c r="E4" s="53"/>
      <c r="F4" s="53"/>
      <c r="G4" s="53"/>
      <c r="H4" s="53"/>
      <c r="I4" s="53"/>
      <c r="J4" s="53"/>
      <c r="K4" s="53"/>
      <c r="L4" s="53"/>
      <c r="M4" s="60"/>
      <c r="N4" s="53"/>
      <c r="O4" s="53"/>
      <c r="P4" s="53"/>
      <c r="Q4" s="116"/>
      <c r="R4" s="87"/>
    </row>
    <row r="5" spans="1:19" ht="21" customHeight="1">
      <c r="A5" s="146" t="s">
        <v>1163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53"/>
      <c r="Q5" s="116"/>
      <c r="R5" s="87"/>
    </row>
    <row r="6" spans="1:19" ht="19.5" customHeight="1">
      <c r="A6" s="146" t="s">
        <v>1084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51"/>
      <c r="Q6" s="116"/>
      <c r="R6" s="88"/>
    </row>
    <row r="7" spans="1:19" ht="22.5" customHeight="1">
      <c r="A7" s="149" t="s">
        <v>1085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</row>
    <row r="8" spans="1:19" ht="49.5" customHeight="1">
      <c r="A8" s="137" t="s">
        <v>0</v>
      </c>
      <c r="B8" s="137" t="s">
        <v>1</v>
      </c>
      <c r="C8" s="137" t="s">
        <v>2</v>
      </c>
      <c r="D8" s="137" t="s">
        <v>610</v>
      </c>
      <c r="E8" s="137" t="s">
        <v>3</v>
      </c>
      <c r="F8" s="137" t="s">
        <v>1012</v>
      </c>
      <c r="G8" s="137" t="s">
        <v>611</v>
      </c>
      <c r="H8" s="137" t="s">
        <v>1013</v>
      </c>
      <c r="I8" s="137" t="s">
        <v>1014</v>
      </c>
      <c r="J8" s="137" t="s">
        <v>1015</v>
      </c>
      <c r="K8" s="138" t="s">
        <v>996</v>
      </c>
      <c r="L8" s="138" t="s">
        <v>999</v>
      </c>
      <c r="M8" s="140" t="s">
        <v>1094</v>
      </c>
      <c r="N8" s="137" t="s">
        <v>1087</v>
      </c>
      <c r="O8" s="137" t="s">
        <v>1088</v>
      </c>
      <c r="P8" s="139" t="s">
        <v>692</v>
      </c>
      <c r="Q8" s="141" t="s">
        <v>1136</v>
      </c>
    </row>
    <row r="9" spans="1:19" ht="15.75" customHeight="1">
      <c r="A9" s="96"/>
      <c r="B9" s="97"/>
      <c r="C9" s="97" t="s">
        <v>1095</v>
      </c>
      <c r="D9" s="98"/>
      <c r="E9" s="98"/>
      <c r="F9" s="98"/>
      <c r="G9" s="98"/>
      <c r="H9" s="98"/>
      <c r="I9" s="98"/>
      <c r="J9" s="98"/>
      <c r="K9" s="98"/>
      <c r="L9" s="98"/>
      <c r="M9" s="99"/>
      <c r="N9" s="98"/>
      <c r="O9" s="98"/>
      <c r="P9" s="56"/>
      <c r="Q9" s="118"/>
    </row>
    <row r="10" spans="1:19" ht="15.75" customHeight="1">
      <c r="A10" s="65">
        <v>3394</v>
      </c>
      <c r="B10" s="66" t="s">
        <v>7</v>
      </c>
      <c r="C10" s="13" t="s">
        <v>1017</v>
      </c>
      <c r="D10" s="12" t="s">
        <v>6</v>
      </c>
      <c r="E10" s="15"/>
      <c r="F10" s="16" t="e">
        <f>G10/E10</f>
        <v>#DIV/0!</v>
      </c>
      <c r="G10" s="16">
        <v>95999.6</v>
      </c>
      <c r="H10" s="16" t="e">
        <f>F10*E10</f>
        <v>#DIV/0!</v>
      </c>
      <c r="I10" s="16">
        <v>24607</v>
      </c>
      <c r="J10" s="16">
        <f>I10*E10</f>
        <v>0</v>
      </c>
      <c r="K10" s="37">
        <v>38500</v>
      </c>
      <c r="L10" s="37">
        <f>K10*E10</f>
        <v>0</v>
      </c>
      <c r="M10" s="61"/>
      <c r="N10" s="33">
        <f>K10*(1-20%)</f>
        <v>30800</v>
      </c>
      <c r="O10" s="33">
        <v>27000</v>
      </c>
      <c r="P10" s="81"/>
      <c r="Q10" s="118"/>
      <c r="R10" s="90"/>
      <c r="S10" s="144" t="s">
        <v>1148</v>
      </c>
    </row>
    <row r="11" spans="1:19" ht="15.75" customHeight="1">
      <c r="A11" s="66">
        <v>2429</v>
      </c>
      <c r="B11" s="66" t="s">
        <v>8</v>
      </c>
      <c r="C11" s="13" t="s">
        <v>1020</v>
      </c>
      <c r="D11" s="12" t="s">
        <v>6</v>
      </c>
      <c r="E11" s="70">
        <f>0.45-0.218</f>
        <v>0.23200000000000001</v>
      </c>
      <c r="F11" s="16">
        <f>G11/E11</f>
        <v>67994.612068965507</v>
      </c>
      <c r="G11" s="16">
        <v>15774.75</v>
      </c>
      <c r="H11" s="16">
        <f t="shared" ref="H11:H77" si="0">F11*E11</f>
        <v>15774.749999999998</v>
      </c>
      <c r="I11" s="16">
        <v>30100</v>
      </c>
      <c r="J11" s="16">
        <f t="shared" ref="J11:J77" si="1">I11*E11</f>
        <v>6983.2000000000007</v>
      </c>
      <c r="K11" s="37">
        <v>36000</v>
      </c>
      <c r="L11" s="37">
        <f t="shared" ref="L11:L77" si="2">K11*E11</f>
        <v>8352</v>
      </c>
      <c r="M11" s="61"/>
      <c r="N11" s="33">
        <f t="shared" ref="N11:N18" si="3">K11*(1-20%)</f>
        <v>28800</v>
      </c>
      <c r="O11" s="33">
        <f t="shared" ref="O11:O18" si="4">K11*(1-30%)</f>
        <v>25200</v>
      </c>
      <c r="P11" s="82"/>
      <c r="Q11" s="118"/>
      <c r="R11" s="90"/>
    </row>
    <row r="12" spans="1:19" ht="15.75" customHeight="1">
      <c r="A12" s="65">
        <v>2436</v>
      </c>
      <c r="B12" s="66" t="s">
        <v>11</v>
      </c>
      <c r="C12" s="13" t="s">
        <v>1021</v>
      </c>
      <c r="D12" s="12" t="s">
        <v>6</v>
      </c>
      <c r="E12" s="15">
        <f>23.901-4.072</f>
        <v>19.829000000000001</v>
      </c>
      <c r="F12" s="16">
        <v>24763.43</v>
      </c>
      <c r="G12" s="16">
        <f>E12*F12</f>
        <v>491034.05347000004</v>
      </c>
      <c r="H12" s="16">
        <f t="shared" si="0"/>
        <v>491034.05347000004</v>
      </c>
      <c r="I12" s="16">
        <v>24741</v>
      </c>
      <c r="J12" s="16">
        <f t="shared" si="1"/>
        <v>490589.28899999999</v>
      </c>
      <c r="K12" s="37">
        <v>36000</v>
      </c>
      <c r="L12" s="37">
        <f t="shared" si="2"/>
        <v>713844</v>
      </c>
      <c r="M12" s="61">
        <v>20</v>
      </c>
      <c r="N12" s="33">
        <f t="shared" si="3"/>
        <v>28800</v>
      </c>
      <c r="O12" s="33">
        <f t="shared" si="4"/>
        <v>25200</v>
      </c>
      <c r="P12" s="82"/>
      <c r="Q12" s="119">
        <v>4.0590000000000002</v>
      </c>
      <c r="R12" s="90">
        <f t="shared" ref="R12:R45" si="5">E12+Q12</f>
        <v>23.888000000000002</v>
      </c>
      <c r="S12" s="144" t="s">
        <v>1147</v>
      </c>
    </row>
    <row r="13" spans="1:19" ht="15.75" customHeight="1">
      <c r="A13" s="65">
        <v>6952</v>
      </c>
      <c r="B13" s="66" t="s">
        <v>13</v>
      </c>
      <c r="C13" s="13" t="s">
        <v>1018</v>
      </c>
      <c r="D13" s="12" t="s">
        <v>6</v>
      </c>
      <c r="E13" s="15">
        <v>3.65</v>
      </c>
      <c r="F13" s="16">
        <f>G13/E13</f>
        <v>23403.389041095888</v>
      </c>
      <c r="G13" s="16">
        <v>85422.37</v>
      </c>
      <c r="H13" s="16">
        <f t="shared" si="0"/>
        <v>85422.37</v>
      </c>
      <c r="I13" s="16">
        <v>23275</v>
      </c>
      <c r="J13" s="16">
        <f t="shared" si="1"/>
        <v>84953.75</v>
      </c>
      <c r="K13" s="37">
        <v>36000</v>
      </c>
      <c r="L13" s="37">
        <f t="shared" si="2"/>
        <v>131400</v>
      </c>
      <c r="M13" s="61"/>
      <c r="N13" s="33">
        <f t="shared" si="3"/>
        <v>28800</v>
      </c>
      <c r="O13" s="33">
        <f t="shared" si="4"/>
        <v>25200</v>
      </c>
      <c r="P13" s="82"/>
      <c r="Q13" s="119"/>
      <c r="R13" s="90"/>
    </row>
    <row r="14" spans="1:19" ht="15.75" customHeight="1">
      <c r="A14" s="65">
        <v>139146</v>
      </c>
      <c r="B14" s="66" t="s">
        <v>15</v>
      </c>
      <c r="C14" s="13" t="s">
        <v>1019</v>
      </c>
      <c r="D14" s="12" t="s">
        <v>6</v>
      </c>
      <c r="E14" s="15">
        <v>4.8</v>
      </c>
      <c r="F14" s="16">
        <v>22038.46</v>
      </c>
      <c r="G14" s="16">
        <f>E14*F14</f>
        <v>105784.60799999999</v>
      </c>
      <c r="H14" s="16">
        <f t="shared" si="0"/>
        <v>105784.60799999999</v>
      </c>
      <c r="I14" s="16">
        <v>22507</v>
      </c>
      <c r="J14" s="16">
        <f t="shared" si="1"/>
        <v>108033.59999999999</v>
      </c>
      <c r="K14" s="37">
        <v>36000</v>
      </c>
      <c r="L14" s="37">
        <f t="shared" si="2"/>
        <v>172800</v>
      </c>
      <c r="M14" s="61"/>
      <c r="N14" s="33">
        <f t="shared" si="3"/>
        <v>28800</v>
      </c>
      <c r="O14" s="33">
        <f t="shared" si="4"/>
        <v>25200</v>
      </c>
      <c r="P14" s="82"/>
      <c r="Q14" s="119">
        <v>17.869</v>
      </c>
      <c r="R14" s="90">
        <f t="shared" si="5"/>
        <v>22.669</v>
      </c>
    </row>
    <row r="15" spans="1:19" ht="15.75" customHeight="1">
      <c r="A15" s="65">
        <v>38058</v>
      </c>
      <c r="B15" s="66" t="s">
        <v>19</v>
      </c>
      <c r="C15" s="13" t="s">
        <v>1022</v>
      </c>
      <c r="D15" s="12" t="s">
        <v>6</v>
      </c>
      <c r="E15" s="15">
        <v>21.26</v>
      </c>
      <c r="F15" s="16">
        <v>24426.35</v>
      </c>
      <c r="G15" s="16">
        <f>E15*F15</f>
        <v>519304.201</v>
      </c>
      <c r="H15" s="16">
        <f t="shared" si="0"/>
        <v>519304.201</v>
      </c>
      <c r="I15" s="16">
        <v>26281</v>
      </c>
      <c r="J15" s="16">
        <f t="shared" si="1"/>
        <v>558734.06000000006</v>
      </c>
      <c r="K15" s="37">
        <v>35000</v>
      </c>
      <c r="L15" s="37">
        <f t="shared" si="2"/>
        <v>744100</v>
      </c>
      <c r="M15" s="61"/>
      <c r="N15" s="33">
        <f t="shared" si="3"/>
        <v>28000</v>
      </c>
      <c r="O15" s="33">
        <f t="shared" si="4"/>
        <v>24500</v>
      </c>
      <c r="P15" s="82"/>
      <c r="Q15" s="119">
        <v>24.555</v>
      </c>
      <c r="R15" s="90">
        <f t="shared" si="5"/>
        <v>45.814999999999998</v>
      </c>
    </row>
    <row r="16" spans="1:19" ht="15.75" customHeight="1">
      <c r="A16" s="65">
        <v>182323</v>
      </c>
      <c r="B16" s="66" t="s">
        <v>20</v>
      </c>
      <c r="C16" s="13" t="s">
        <v>1023</v>
      </c>
      <c r="D16" s="12" t="s">
        <v>6</v>
      </c>
      <c r="E16" s="15">
        <v>12.31</v>
      </c>
      <c r="F16" s="16">
        <v>25964.61</v>
      </c>
      <c r="G16" s="16">
        <f>E16*F16</f>
        <v>319624.34909999999</v>
      </c>
      <c r="H16" s="16">
        <f t="shared" si="0"/>
        <v>319624.34909999999</v>
      </c>
      <c r="I16" s="16">
        <v>25476</v>
      </c>
      <c r="J16" s="16">
        <f t="shared" si="1"/>
        <v>313609.56</v>
      </c>
      <c r="K16" s="37">
        <v>35500</v>
      </c>
      <c r="L16" s="37">
        <f t="shared" si="2"/>
        <v>437005</v>
      </c>
      <c r="M16" s="61"/>
      <c r="N16" s="33">
        <f t="shared" si="3"/>
        <v>28400</v>
      </c>
      <c r="O16" s="33">
        <f t="shared" si="4"/>
        <v>24850</v>
      </c>
      <c r="P16" s="82"/>
      <c r="Q16" s="119">
        <v>10.214</v>
      </c>
      <c r="R16" s="90">
        <f t="shared" si="5"/>
        <v>22.524000000000001</v>
      </c>
    </row>
    <row r="17" spans="1:19" ht="15.75" customHeight="1">
      <c r="A17" s="66">
        <v>7383</v>
      </c>
      <c r="B17" s="66" t="s">
        <v>23</v>
      </c>
      <c r="C17" s="13" t="s">
        <v>1024</v>
      </c>
      <c r="D17" s="12" t="s">
        <v>6</v>
      </c>
      <c r="E17" s="15">
        <v>21.5</v>
      </c>
      <c r="F17" s="16">
        <v>29653.52</v>
      </c>
      <c r="G17" s="16">
        <f>E17*F17</f>
        <v>637550.68000000005</v>
      </c>
      <c r="H17" s="16">
        <f t="shared" si="0"/>
        <v>637550.68000000005</v>
      </c>
      <c r="I17" s="16">
        <v>27322</v>
      </c>
      <c r="J17" s="16">
        <f t="shared" si="1"/>
        <v>587423</v>
      </c>
      <c r="K17" s="37">
        <v>38000</v>
      </c>
      <c r="L17" s="37">
        <f t="shared" si="2"/>
        <v>817000</v>
      </c>
      <c r="M17" s="61"/>
      <c r="N17" s="33">
        <f t="shared" si="3"/>
        <v>30400</v>
      </c>
      <c r="O17" s="33">
        <f t="shared" si="4"/>
        <v>26600</v>
      </c>
      <c r="P17" s="82"/>
      <c r="Q17" s="119">
        <v>0.96599999999999997</v>
      </c>
      <c r="R17" s="90">
        <f t="shared" si="5"/>
        <v>22.466000000000001</v>
      </c>
    </row>
    <row r="18" spans="1:19" ht="15.75" customHeight="1">
      <c r="A18" s="65">
        <v>6954</v>
      </c>
      <c r="B18" s="66" t="s">
        <v>24</v>
      </c>
      <c r="C18" s="13" t="s">
        <v>1025</v>
      </c>
      <c r="D18" s="12" t="s">
        <v>6</v>
      </c>
      <c r="E18" s="70">
        <f>1.622-0.65-0.212</f>
        <v>0.76000000000000012</v>
      </c>
      <c r="F18" s="16">
        <v>28191.68</v>
      </c>
      <c r="G18" s="16">
        <f>E18*F18</f>
        <v>21425.676800000005</v>
      </c>
      <c r="H18" s="16">
        <f t="shared" si="0"/>
        <v>21425.676800000005</v>
      </c>
      <c r="I18" s="16">
        <v>25326</v>
      </c>
      <c r="J18" s="16">
        <f t="shared" si="1"/>
        <v>19247.760000000002</v>
      </c>
      <c r="K18" s="37">
        <v>41000</v>
      </c>
      <c r="L18" s="37">
        <f t="shared" si="2"/>
        <v>31160.000000000004</v>
      </c>
      <c r="M18" s="61"/>
      <c r="N18" s="33">
        <f t="shared" si="3"/>
        <v>32800</v>
      </c>
      <c r="O18" s="33">
        <f t="shared" si="4"/>
        <v>28699.999999999996</v>
      </c>
      <c r="P18" s="82"/>
      <c r="Q18" s="119">
        <f>1.814-0.124</f>
        <v>1.69</v>
      </c>
      <c r="R18" s="90">
        <f t="shared" si="5"/>
        <v>2.4500000000000002</v>
      </c>
    </row>
    <row r="19" spans="1:19" ht="18" customHeight="1">
      <c r="A19" s="100"/>
      <c r="B19" s="101"/>
      <c r="C19" s="101" t="s">
        <v>130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3"/>
      <c r="N19" s="102"/>
      <c r="O19" s="102"/>
      <c r="P19" s="57"/>
      <c r="Q19" s="119"/>
      <c r="R19" s="90"/>
    </row>
    <row r="20" spans="1:19" ht="15.75" customHeight="1">
      <c r="A20" s="67">
        <v>36876</v>
      </c>
      <c r="B20" s="68" t="s">
        <v>26</v>
      </c>
      <c r="C20" s="20" t="s">
        <v>1026</v>
      </c>
      <c r="D20" s="19" t="s">
        <v>6</v>
      </c>
      <c r="E20" s="142">
        <f>0.833-0.374</f>
        <v>0.45899999999999996</v>
      </c>
      <c r="F20" s="23">
        <v>41575.89</v>
      </c>
      <c r="G20" s="23">
        <f>E20*F20</f>
        <v>19083.333509999997</v>
      </c>
      <c r="H20" s="16">
        <f t="shared" si="0"/>
        <v>19083.333509999997</v>
      </c>
      <c r="I20" s="23">
        <v>41656</v>
      </c>
      <c r="J20" s="16">
        <f t="shared" si="1"/>
        <v>19120.103999999999</v>
      </c>
      <c r="K20" s="37">
        <v>44000</v>
      </c>
      <c r="L20" s="37">
        <f t="shared" si="2"/>
        <v>20196</v>
      </c>
      <c r="M20" s="61"/>
      <c r="N20" s="33">
        <f t="shared" ref="N20:N59" si="6">K20*(1-20%)</f>
        <v>35200</v>
      </c>
      <c r="O20" s="33">
        <f t="shared" ref="O20:O59" si="7">K20*(1-30%)</f>
        <v>30799.999999999996</v>
      </c>
      <c r="P20" s="82"/>
      <c r="Q20" s="119">
        <v>9.5000000000000001E-2</v>
      </c>
      <c r="R20" s="90">
        <f t="shared" si="5"/>
        <v>0.55399999999999994</v>
      </c>
    </row>
    <row r="21" spans="1:19" ht="15.75" customHeight="1">
      <c r="A21" s="67">
        <v>180567</v>
      </c>
      <c r="B21" s="68" t="s">
        <v>28</v>
      </c>
      <c r="C21" s="20" t="s">
        <v>1089</v>
      </c>
      <c r="D21" s="19" t="s">
        <v>6</v>
      </c>
      <c r="E21" s="22">
        <v>65.917000000000002</v>
      </c>
      <c r="F21" s="23">
        <f t="shared" ref="F21:F27" si="8">G21/E21</f>
        <v>47000.228165723558</v>
      </c>
      <c r="G21" s="23">
        <v>3098114.04</v>
      </c>
      <c r="H21" s="16">
        <f t="shared" si="0"/>
        <v>3098114.04</v>
      </c>
      <c r="I21" s="23">
        <v>47001</v>
      </c>
      <c r="J21" s="16">
        <f t="shared" si="1"/>
        <v>3098164.9169999999</v>
      </c>
      <c r="K21" s="37">
        <v>55000</v>
      </c>
      <c r="L21" s="37">
        <f t="shared" si="2"/>
        <v>3625435</v>
      </c>
      <c r="M21" s="61"/>
      <c r="N21" s="33">
        <f t="shared" si="6"/>
        <v>44000</v>
      </c>
      <c r="O21" s="33">
        <f t="shared" si="7"/>
        <v>38500</v>
      </c>
      <c r="P21" s="82"/>
      <c r="Q21" s="119"/>
      <c r="R21" s="90"/>
    </row>
    <row r="22" spans="1:19" ht="15.75" customHeight="1">
      <c r="A22" s="67">
        <v>180568</v>
      </c>
      <c r="B22" s="68" t="s">
        <v>29</v>
      </c>
      <c r="C22" s="20" t="s">
        <v>1090</v>
      </c>
      <c r="D22" s="19" t="s">
        <v>6</v>
      </c>
      <c r="E22" s="22">
        <v>14.441000000000001</v>
      </c>
      <c r="F22" s="23">
        <f t="shared" si="8"/>
        <v>47001.432033792677</v>
      </c>
      <c r="G22" s="23">
        <v>678747.68</v>
      </c>
      <c r="H22" s="16">
        <f t="shared" si="0"/>
        <v>678747.68</v>
      </c>
      <c r="I22" s="23">
        <v>47001</v>
      </c>
      <c r="J22" s="16">
        <f t="shared" si="1"/>
        <v>678741.44099999999</v>
      </c>
      <c r="K22" s="37">
        <v>56000</v>
      </c>
      <c r="L22" s="37">
        <f t="shared" si="2"/>
        <v>808696</v>
      </c>
      <c r="M22" s="61"/>
      <c r="N22" s="33">
        <f t="shared" si="6"/>
        <v>44800</v>
      </c>
      <c r="O22" s="33">
        <f t="shared" si="7"/>
        <v>39200</v>
      </c>
      <c r="P22" s="82"/>
      <c r="Q22" s="119"/>
      <c r="R22" s="90"/>
    </row>
    <row r="23" spans="1:19" ht="15.75" customHeight="1">
      <c r="A23" s="67">
        <v>2495</v>
      </c>
      <c r="B23" s="68" t="s">
        <v>30</v>
      </c>
      <c r="C23" s="20" t="s">
        <v>1091</v>
      </c>
      <c r="D23" s="19" t="s">
        <v>6</v>
      </c>
      <c r="E23" s="22">
        <v>4.5190000000000001</v>
      </c>
      <c r="F23" s="23">
        <f t="shared" si="8"/>
        <v>42502.35229032972</v>
      </c>
      <c r="G23" s="23">
        <v>192068.13</v>
      </c>
      <c r="H23" s="16">
        <f t="shared" si="0"/>
        <v>192068.13</v>
      </c>
      <c r="I23" s="23">
        <v>42503</v>
      </c>
      <c r="J23" s="16">
        <f t="shared" si="1"/>
        <v>192071.057</v>
      </c>
      <c r="K23" s="37">
        <v>57000</v>
      </c>
      <c r="L23" s="37">
        <f t="shared" si="2"/>
        <v>257583</v>
      </c>
      <c r="M23" s="61"/>
      <c r="N23" s="33">
        <f t="shared" si="6"/>
        <v>45600</v>
      </c>
      <c r="O23" s="33">
        <f t="shared" si="7"/>
        <v>39900</v>
      </c>
      <c r="P23" s="82"/>
      <c r="Q23" s="119"/>
      <c r="R23" s="90"/>
    </row>
    <row r="24" spans="1:19" ht="15.75" customHeight="1">
      <c r="A24" s="67">
        <v>181257</v>
      </c>
      <c r="B24" s="68" t="s">
        <v>31</v>
      </c>
      <c r="C24" s="20" t="s">
        <v>1092</v>
      </c>
      <c r="D24" s="19" t="s">
        <v>6</v>
      </c>
      <c r="E24" s="22">
        <v>94.686000000000007</v>
      </c>
      <c r="F24" s="23">
        <f t="shared" si="8"/>
        <v>42490.461525463106</v>
      </c>
      <c r="G24" s="23">
        <v>4023251.84</v>
      </c>
      <c r="H24" s="16">
        <f t="shared" si="0"/>
        <v>4023251.84</v>
      </c>
      <c r="I24" s="23">
        <v>43000</v>
      </c>
      <c r="J24" s="16">
        <f t="shared" si="1"/>
        <v>4071498.0000000005</v>
      </c>
      <c r="K24" s="37">
        <v>58000</v>
      </c>
      <c r="L24" s="37">
        <f t="shared" si="2"/>
        <v>5491788</v>
      </c>
      <c r="M24" s="61"/>
      <c r="N24" s="33">
        <f t="shared" si="6"/>
        <v>46400</v>
      </c>
      <c r="O24" s="33">
        <f t="shared" si="7"/>
        <v>40600</v>
      </c>
      <c r="P24" s="82"/>
      <c r="Q24" s="119"/>
      <c r="R24" s="90"/>
    </row>
    <row r="25" spans="1:19" ht="15.75" customHeight="1">
      <c r="A25" s="68">
        <v>39224</v>
      </c>
      <c r="B25" s="68" t="s">
        <v>32</v>
      </c>
      <c r="C25" s="20" t="s">
        <v>33</v>
      </c>
      <c r="D25" s="19" t="s">
        <v>6</v>
      </c>
      <c r="E25" s="22">
        <v>6.0999999999999999E-2</v>
      </c>
      <c r="F25" s="23">
        <f t="shared" si="8"/>
        <v>30300</v>
      </c>
      <c r="G25" s="23">
        <v>1848.3</v>
      </c>
      <c r="H25" s="16">
        <f t="shared" si="0"/>
        <v>1848.3</v>
      </c>
      <c r="I25" s="23">
        <v>35184</v>
      </c>
      <c r="J25" s="16">
        <f t="shared" si="1"/>
        <v>2146.2240000000002</v>
      </c>
      <c r="K25" s="37">
        <v>49000</v>
      </c>
      <c r="L25" s="37">
        <f t="shared" si="2"/>
        <v>2989</v>
      </c>
      <c r="M25" s="61"/>
      <c r="N25" s="33">
        <f t="shared" si="6"/>
        <v>39200</v>
      </c>
      <c r="O25" s="33">
        <f t="shared" si="7"/>
        <v>34300</v>
      </c>
      <c r="P25" s="82"/>
      <c r="Q25" s="119"/>
      <c r="R25" s="90"/>
    </row>
    <row r="26" spans="1:19" ht="15.75" customHeight="1">
      <c r="A26" s="67">
        <v>60733</v>
      </c>
      <c r="B26" s="68" t="s">
        <v>34</v>
      </c>
      <c r="C26" s="20" t="s">
        <v>1027</v>
      </c>
      <c r="D26" s="19" t="s">
        <v>6</v>
      </c>
      <c r="E26" s="22">
        <v>0.78300000000000003</v>
      </c>
      <c r="F26" s="23">
        <f t="shared" si="8"/>
        <v>27400</v>
      </c>
      <c r="G26" s="23">
        <v>21454.2</v>
      </c>
      <c r="H26" s="16">
        <f t="shared" si="0"/>
        <v>21454.2</v>
      </c>
      <c r="I26" s="23">
        <v>27400</v>
      </c>
      <c r="J26" s="16">
        <f t="shared" si="1"/>
        <v>21454.2</v>
      </c>
      <c r="K26" s="37">
        <v>49000</v>
      </c>
      <c r="L26" s="37">
        <f t="shared" si="2"/>
        <v>38367</v>
      </c>
      <c r="M26" s="61"/>
      <c r="N26" s="33">
        <f t="shared" si="6"/>
        <v>39200</v>
      </c>
      <c r="O26" s="33">
        <f t="shared" si="7"/>
        <v>34300</v>
      </c>
      <c r="P26" s="82"/>
      <c r="Q26" s="119"/>
      <c r="R26" s="90"/>
    </row>
    <row r="27" spans="1:19" ht="15.75" customHeight="1">
      <c r="A27" s="68">
        <v>25649</v>
      </c>
      <c r="B27" s="68" t="s">
        <v>35</v>
      </c>
      <c r="C27" s="20" t="s">
        <v>1055</v>
      </c>
      <c r="D27" s="19" t="s">
        <v>6</v>
      </c>
      <c r="E27" s="22">
        <v>0.91100000000000003</v>
      </c>
      <c r="F27" s="23">
        <f t="shared" si="8"/>
        <v>41031.877058177823</v>
      </c>
      <c r="G27" s="23">
        <v>37380.04</v>
      </c>
      <c r="H27" s="16">
        <f t="shared" si="0"/>
        <v>37380.04</v>
      </c>
      <c r="I27" s="23">
        <v>41982</v>
      </c>
      <c r="J27" s="16">
        <f t="shared" si="1"/>
        <v>38245.601999999999</v>
      </c>
      <c r="K27" s="37">
        <v>48000</v>
      </c>
      <c r="L27" s="37">
        <f t="shared" si="2"/>
        <v>43728</v>
      </c>
      <c r="M27" s="61"/>
      <c r="N27" s="33">
        <f t="shared" si="6"/>
        <v>38400</v>
      </c>
      <c r="O27" s="33">
        <f t="shared" si="7"/>
        <v>33600</v>
      </c>
      <c r="P27" s="82"/>
      <c r="Q27" s="119"/>
      <c r="R27" s="90"/>
    </row>
    <row r="28" spans="1:19" ht="15.75" customHeight="1">
      <c r="A28" s="66">
        <v>33957</v>
      </c>
      <c r="B28" s="66" t="s">
        <v>42</v>
      </c>
      <c r="C28" s="13" t="s">
        <v>1028</v>
      </c>
      <c r="D28" s="12" t="s">
        <v>6</v>
      </c>
      <c r="E28" s="70">
        <v>2.3929999999999998</v>
      </c>
      <c r="F28" s="16">
        <v>50852.25</v>
      </c>
      <c r="G28" s="16">
        <f t="shared" ref="G28" si="9">E28*F28</f>
        <v>121689.43424999999</v>
      </c>
      <c r="H28" s="16">
        <f t="shared" si="0"/>
        <v>121689.43424999999</v>
      </c>
      <c r="I28" s="16">
        <v>50829</v>
      </c>
      <c r="J28" s="16">
        <f t="shared" si="1"/>
        <v>121633.79699999999</v>
      </c>
      <c r="K28" s="37">
        <v>62000</v>
      </c>
      <c r="L28" s="37">
        <f t="shared" si="2"/>
        <v>148366</v>
      </c>
      <c r="M28" s="61"/>
      <c r="N28" s="33">
        <f t="shared" si="6"/>
        <v>49600</v>
      </c>
      <c r="O28" s="33">
        <f t="shared" si="7"/>
        <v>43400</v>
      </c>
      <c r="P28" s="83" t="s">
        <v>623</v>
      </c>
      <c r="Q28" s="119">
        <f>1.136-0.165</f>
        <v>0.97099999999999986</v>
      </c>
      <c r="R28" s="90">
        <f>E28+Q28</f>
        <v>3.3639999999999999</v>
      </c>
    </row>
    <row r="29" spans="1:19" ht="15.75" customHeight="1">
      <c r="A29" s="66">
        <v>25651</v>
      </c>
      <c r="B29" s="66" t="s">
        <v>51</v>
      </c>
      <c r="C29" s="13" t="s">
        <v>1029</v>
      </c>
      <c r="D29" s="12" t="s">
        <v>6</v>
      </c>
      <c r="E29" s="15">
        <v>0.95499999999999996</v>
      </c>
      <c r="F29" s="16">
        <f>G29/E29</f>
        <v>394538.95287958119</v>
      </c>
      <c r="G29" s="16">
        <v>376784.7</v>
      </c>
      <c r="H29" s="16">
        <f t="shared" si="0"/>
        <v>376784.7</v>
      </c>
      <c r="I29" s="16">
        <v>45855</v>
      </c>
      <c r="J29" s="16">
        <f t="shared" si="1"/>
        <v>43791.525000000001</v>
      </c>
      <c r="K29" s="37">
        <v>60000</v>
      </c>
      <c r="L29" s="37">
        <f t="shared" si="2"/>
        <v>57300</v>
      </c>
      <c r="M29" s="61">
        <v>0.95499999999999996</v>
      </c>
      <c r="N29" s="33">
        <f t="shared" si="6"/>
        <v>48000</v>
      </c>
      <c r="O29" s="33">
        <f t="shared" si="7"/>
        <v>42000</v>
      </c>
      <c r="P29" s="83" t="s">
        <v>623</v>
      </c>
      <c r="Q29" s="119"/>
      <c r="R29" s="90"/>
      <c r="S29" s="144" t="s">
        <v>1161</v>
      </c>
    </row>
    <row r="30" spans="1:19" ht="15.75" customHeight="1">
      <c r="A30" s="65">
        <v>130169</v>
      </c>
      <c r="B30" s="66" t="s">
        <v>53</v>
      </c>
      <c r="C30" s="13" t="s">
        <v>1030</v>
      </c>
      <c r="D30" s="12" t="s">
        <v>6</v>
      </c>
      <c r="E30" s="15">
        <v>0.52400000000000002</v>
      </c>
      <c r="F30" s="16">
        <v>54000</v>
      </c>
      <c r="G30" s="16">
        <f>F30*E30</f>
        <v>28296</v>
      </c>
      <c r="H30" s="16">
        <f t="shared" si="0"/>
        <v>28296</v>
      </c>
      <c r="I30" s="16">
        <v>54000</v>
      </c>
      <c r="J30" s="16">
        <f t="shared" si="1"/>
        <v>28296</v>
      </c>
      <c r="K30" s="37">
        <v>62000</v>
      </c>
      <c r="L30" s="37">
        <f t="shared" si="2"/>
        <v>32488</v>
      </c>
      <c r="M30" s="61">
        <v>0.56999999999999995</v>
      </c>
      <c r="N30" s="33">
        <f t="shared" si="6"/>
        <v>49600</v>
      </c>
      <c r="O30" s="33">
        <f t="shared" si="7"/>
        <v>43400</v>
      </c>
      <c r="P30" s="83" t="s">
        <v>628</v>
      </c>
      <c r="Q30" s="119">
        <v>0.14399999999999999</v>
      </c>
      <c r="R30" s="90">
        <f t="shared" si="5"/>
        <v>0.66800000000000004</v>
      </c>
      <c r="S30" s="144" t="s">
        <v>1147</v>
      </c>
    </row>
    <row r="31" spans="1:19" ht="15.75" customHeight="1">
      <c r="A31" s="65">
        <v>182463</v>
      </c>
      <c r="B31" s="66" t="s">
        <v>57</v>
      </c>
      <c r="C31" s="13" t="s">
        <v>1137</v>
      </c>
      <c r="D31" s="12" t="s">
        <v>6</v>
      </c>
      <c r="E31" s="15">
        <v>0.38700000000000001</v>
      </c>
      <c r="F31" s="16">
        <f>G31/E31</f>
        <v>70544.186046511619</v>
      </c>
      <c r="G31" s="16">
        <v>27300.6</v>
      </c>
      <c r="H31" s="16">
        <f t="shared" si="0"/>
        <v>27300.6</v>
      </c>
      <c r="I31" s="16">
        <v>54046</v>
      </c>
      <c r="J31" s="16">
        <f t="shared" si="1"/>
        <v>20915.802</v>
      </c>
      <c r="K31" s="37">
        <v>63450</v>
      </c>
      <c r="L31" s="37">
        <f t="shared" si="2"/>
        <v>24555.15</v>
      </c>
      <c r="M31" s="61">
        <v>0.38700000000000001</v>
      </c>
      <c r="N31" s="33">
        <v>50800</v>
      </c>
      <c r="O31" s="33">
        <v>44500</v>
      </c>
      <c r="P31" s="145" t="s">
        <v>634</v>
      </c>
      <c r="Q31" s="119">
        <v>0.13600000000000001</v>
      </c>
      <c r="R31" s="90">
        <f t="shared" si="5"/>
        <v>0.52300000000000002</v>
      </c>
      <c r="S31" s="144" t="s">
        <v>1152</v>
      </c>
    </row>
    <row r="32" spans="1:19" ht="15.75" customHeight="1">
      <c r="A32" s="65">
        <v>182463</v>
      </c>
      <c r="B32" s="66" t="s">
        <v>65</v>
      </c>
      <c r="C32" s="13" t="s">
        <v>1032</v>
      </c>
      <c r="D32" s="12" t="s">
        <v>6</v>
      </c>
      <c r="E32" s="15">
        <v>1.611</v>
      </c>
      <c r="F32" s="16">
        <f>G32/E32</f>
        <v>54644.487895716949</v>
      </c>
      <c r="G32" s="16">
        <v>88032.27</v>
      </c>
      <c r="H32" s="16">
        <f t="shared" si="0"/>
        <v>88032.27</v>
      </c>
      <c r="I32" s="16">
        <v>54046</v>
      </c>
      <c r="J32" s="16">
        <f t="shared" si="1"/>
        <v>87068.106</v>
      </c>
      <c r="K32" s="37">
        <v>63450</v>
      </c>
      <c r="L32" s="37">
        <f t="shared" si="2"/>
        <v>102217.95</v>
      </c>
      <c r="M32" s="61">
        <v>1.611</v>
      </c>
      <c r="N32" s="33">
        <v>50800</v>
      </c>
      <c r="O32" s="33">
        <v>44500</v>
      </c>
      <c r="P32" s="145"/>
      <c r="Q32" s="119"/>
      <c r="R32" s="90"/>
      <c r="S32" s="144" t="s">
        <v>1147</v>
      </c>
    </row>
    <row r="33" spans="1:19" ht="15.75" customHeight="1">
      <c r="A33" s="66">
        <v>25652</v>
      </c>
      <c r="B33" s="66" t="s">
        <v>63</v>
      </c>
      <c r="C33" s="13" t="s">
        <v>1033</v>
      </c>
      <c r="D33" s="12" t="s">
        <v>6</v>
      </c>
      <c r="E33" s="70">
        <v>1.5960000000000001</v>
      </c>
      <c r="F33" s="16">
        <v>43734.38</v>
      </c>
      <c r="G33" s="16">
        <f>E33*F33</f>
        <v>69800.070479999995</v>
      </c>
      <c r="H33" s="16">
        <f t="shared" si="0"/>
        <v>69800.070479999995</v>
      </c>
      <c r="I33" s="16">
        <v>45740</v>
      </c>
      <c r="J33" s="16">
        <f t="shared" si="1"/>
        <v>73001.040000000008</v>
      </c>
      <c r="K33" s="37">
        <v>60000</v>
      </c>
      <c r="L33" s="37">
        <f t="shared" si="2"/>
        <v>95760</v>
      </c>
      <c r="M33" s="61"/>
      <c r="N33" s="33">
        <f t="shared" si="6"/>
        <v>48000</v>
      </c>
      <c r="O33" s="33">
        <f t="shared" si="7"/>
        <v>42000</v>
      </c>
      <c r="P33" s="83" t="s">
        <v>633</v>
      </c>
      <c r="Q33" s="119">
        <v>1.6160000000000001</v>
      </c>
      <c r="R33" s="90">
        <f t="shared" si="5"/>
        <v>3.2120000000000002</v>
      </c>
    </row>
    <row r="34" spans="1:19" ht="15.75" customHeight="1">
      <c r="A34" s="66">
        <v>13553</v>
      </c>
      <c r="B34" s="66" t="s">
        <v>78</v>
      </c>
      <c r="C34" s="13" t="s">
        <v>1034</v>
      </c>
      <c r="D34" s="12" t="s">
        <v>6</v>
      </c>
      <c r="E34" s="70">
        <f>12.163-11.88</f>
        <v>0.28299999999999947</v>
      </c>
      <c r="F34" s="16">
        <v>36850</v>
      </c>
      <c r="G34" s="16">
        <f t="shared" ref="G34:G35" si="10">E34*F34</f>
        <v>10428.549999999981</v>
      </c>
      <c r="H34" s="16">
        <f t="shared" si="0"/>
        <v>10428.549999999981</v>
      </c>
      <c r="I34" s="16">
        <v>37091</v>
      </c>
      <c r="J34" s="16">
        <f t="shared" si="1"/>
        <v>10496.752999999981</v>
      </c>
      <c r="K34" s="38">
        <v>45000</v>
      </c>
      <c r="L34" s="37">
        <f t="shared" si="2"/>
        <v>12734.999999999976</v>
      </c>
      <c r="M34" s="61"/>
      <c r="N34" s="33">
        <f t="shared" si="6"/>
        <v>36000</v>
      </c>
      <c r="O34" s="33">
        <f t="shared" si="7"/>
        <v>31499.999999999996</v>
      </c>
      <c r="P34" s="83" t="s">
        <v>637</v>
      </c>
      <c r="Q34" s="119">
        <v>0.104</v>
      </c>
      <c r="R34" s="90">
        <f t="shared" si="5"/>
        <v>0.38699999999999946</v>
      </c>
    </row>
    <row r="35" spans="1:19" ht="15.75" customHeight="1">
      <c r="A35" s="65">
        <v>172226</v>
      </c>
      <c r="B35" s="66" t="s">
        <v>80</v>
      </c>
      <c r="C35" s="13" t="s">
        <v>1031</v>
      </c>
      <c r="D35" s="12" t="s">
        <v>6</v>
      </c>
      <c r="E35" s="15">
        <v>2.2450000000000001</v>
      </c>
      <c r="F35" s="16">
        <v>44993.42</v>
      </c>
      <c r="G35" s="16">
        <f t="shared" si="10"/>
        <v>101010.2279</v>
      </c>
      <c r="H35" s="16">
        <f t="shared" si="0"/>
        <v>101010.2279</v>
      </c>
      <c r="I35" s="16">
        <v>44944</v>
      </c>
      <c r="J35" s="16">
        <f t="shared" si="1"/>
        <v>100899.28</v>
      </c>
      <c r="K35" s="38">
        <v>45000</v>
      </c>
      <c r="L35" s="37">
        <f t="shared" si="2"/>
        <v>101025</v>
      </c>
      <c r="M35" s="61"/>
      <c r="N35" s="33">
        <f t="shared" si="6"/>
        <v>36000</v>
      </c>
      <c r="O35" s="33">
        <f t="shared" si="7"/>
        <v>31499.999999999996</v>
      </c>
      <c r="P35" s="83" t="s">
        <v>639</v>
      </c>
      <c r="Q35" s="120">
        <f>2.537+0.602</f>
        <v>3.1389999999999998</v>
      </c>
      <c r="R35" s="90">
        <f t="shared" si="5"/>
        <v>5.3840000000000003</v>
      </c>
    </row>
    <row r="36" spans="1:19" ht="15.75" customHeight="1">
      <c r="A36" s="65">
        <v>88869</v>
      </c>
      <c r="B36" s="66" t="s">
        <v>86</v>
      </c>
      <c r="C36" s="13" t="s">
        <v>1035</v>
      </c>
      <c r="D36" s="12" t="s">
        <v>6</v>
      </c>
      <c r="E36" s="15">
        <v>4.3959999999999999</v>
      </c>
      <c r="F36" s="16">
        <v>49049.120000000003</v>
      </c>
      <c r="G36" s="16">
        <f>E36*F36</f>
        <v>215619.93152000001</v>
      </c>
      <c r="H36" s="16">
        <f t="shared" si="0"/>
        <v>215619.93152000001</v>
      </c>
      <c r="I36" s="16">
        <v>49784</v>
      </c>
      <c r="J36" s="16">
        <f t="shared" si="1"/>
        <v>218850.46400000001</v>
      </c>
      <c r="K36" s="38">
        <v>44000</v>
      </c>
      <c r="L36" s="37">
        <f t="shared" si="2"/>
        <v>193424</v>
      </c>
      <c r="M36" s="61">
        <v>2.56</v>
      </c>
      <c r="N36" s="33">
        <f t="shared" si="6"/>
        <v>35200</v>
      </c>
      <c r="O36" s="33">
        <f t="shared" si="7"/>
        <v>30799.999999999996</v>
      </c>
      <c r="P36" s="83" t="s">
        <v>643</v>
      </c>
      <c r="Q36" s="119">
        <v>1.5649999999999999</v>
      </c>
      <c r="R36" s="90">
        <f t="shared" si="5"/>
        <v>5.9610000000000003</v>
      </c>
      <c r="S36" s="144" t="s">
        <v>1161</v>
      </c>
    </row>
    <row r="37" spans="1:19" ht="15.75" customHeight="1">
      <c r="A37" s="66">
        <v>40221</v>
      </c>
      <c r="B37" s="66" t="s">
        <v>92</v>
      </c>
      <c r="C37" s="13" t="s">
        <v>1036</v>
      </c>
      <c r="D37" s="12" t="s">
        <v>6</v>
      </c>
      <c r="E37" s="15">
        <v>9.6080000000000005</v>
      </c>
      <c r="F37" s="16">
        <v>48986.89</v>
      </c>
      <c r="G37" s="16">
        <f>E37*F37</f>
        <v>470666.03912000003</v>
      </c>
      <c r="H37" s="16">
        <f t="shared" si="0"/>
        <v>470666.03912000003</v>
      </c>
      <c r="I37" s="16">
        <v>46361</v>
      </c>
      <c r="J37" s="16">
        <f t="shared" si="1"/>
        <v>445436.48800000001</v>
      </c>
      <c r="K37" s="37">
        <v>43000</v>
      </c>
      <c r="L37" s="37">
        <f t="shared" si="2"/>
        <v>413144</v>
      </c>
      <c r="M37" s="61"/>
      <c r="N37" s="33">
        <f t="shared" si="6"/>
        <v>34400</v>
      </c>
      <c r="O37" s="33">
        <f t="shared" si="7"/>
        <v>30099.999999999996</v>
      </c>
      <c r="P37" s="83" t="s">
        <v>646</v>
      </c>
      <c r="Q37" s="119">
        <v>24.635000000000002</v>
      </c>
      <c r="R37" s="90">
        <f t="shared" si="5"/>
        <v>34.243000000000002</v>
      </c>
    </row>
    <row r="38" spans="1:19" ht="15.75" customHeight="1">
      <c r="A38" s="65">
        <v>71169</v>
      </c>
      <c r="B38" s="66" t="s">
        <v>96</v>
      </c>
      <c r="C38" s="13" t="s">
        <v>1037</v>
      </c>
      <c r="D38" s="12" t="s">
        <v>6</v>
      </c>
      <c r="E38" s="15">
        <v>3.468</v>
      </c>
      <c r="F38" s="16">
        <v>39960</v>
      </c>
      <c r="G38" s="16">
        <f>E38*F38</f>
        <v>138581.28</v>
      </c>
      <c r="H38" s="16">
        <f t="shared" si="0"/>
        <v>138581.28</v>
      </c>
      <c r="I38" s="16">
        <v>39505</v>
      </c>
      <c r="J38" s="16">
        <f t="shared" si="1"/>
        <v>137003.34</v>
      </c>
      <c r="K38" s="37">
        <v>45500</v>
      </c>
      <c r="L38" s="37">
        <f t="shared" si="2"/>
        <v>157794</v>
      </c>
      <c r="M38" s="61"/>
      <c r="N38" s="33">
        <f t="shared" si="6"/>
        <v>36400</v>
      </c>
      <c r="O38" s="33">
        <v>31900</v>
      </c>
      <c r="P38" s="83" t="s">
        <v>623</v>
      </c>
      <c r="Q38" s="119">
        <v>2.3319999999999999</v>
      </c>
      <c r="R38" s="90">
        <f t="shared" si="5"/>
        <v>5.8</v>
      </c>
    </row>
    <row r="39" spans="1:19" ht="15.75" customHeight="1">
      <c r="A39" s="66">
        <v>71384</v>
      </c>
      <c r="B39" s="66" t="s">
        <v>105</v>
      </c>
      <c r="C39" s="13" t="s">
        <v>1038</v>
      </c>
      <c r="D39" s="12" t="s">
        <v>6</v>
      </c>
      <c r="E39" s="15">
        <v>1.1040000000000001</v>
      </c>
      <c r="F39" s="16">
        <f>G39/E39</f>
        <v>52200</v>
      </c>
      <c r="G39" s="16">
        <v>57628.800000000003</v>
      </c>
      <c r="H39" s="16">
        <f t="shared" si="0"/>
        <v>57628.800000000003</v>
      </c>
      <c r="I39" s="16">
        <v>50995</v>
      </c>
      <c r="J39" s="16">
        <f t="shared" si="1"/>
        <v>56298.48</v>
      </c>
      <c r="K39" s="38">
        <v>45500</v>
      </c>
      <c r="L39" s="37">
        <f t="shared" si="2"/>
        <v>50232.000000000007</v>
      </c>
      <c r="M39" s="61"/>
      <c r="N39" s="33">
        <f t="shared" si="6"/>
        <v>36400</v>
      </c>
      <c r="O39" s="33">
        <v>31900</v>
      </c>
      <c r="P39" s="83" t="s">
        <v>651</v>
      </c>
      <c r="Q39" s="119"/>
      <c r="R39" s="90"/>
    </row>
    <row r="40" spans="1:19" ht="15.75" customHeight="1">
      <c r="A40" s="65">
        <v>166883</v>
      </c>
      <c r="B40" s="66" t="s">
        <v>107</v>
      </c>
      <c r="C40" s="13" t="s">
        <v>1039</v>
      </c>
      <c r="D40" s="12" t="s">
        <v>6</v>
      </c>
      <c r="E40" s="15">
        <v>3.5459999999999998</v>
      </c>
      <c r="F40" s="16">
        <v>49546.81</v>
      </c>
      <c r="G40" s="16">
        <f>E40*F40</f>
        <v>175692.98825999998</v>
      </c>
      <c r="H40" s="16">
        <f t="shared" si="0"/>
        <v>175692.98825999998</v>
      </c>
      <c r="I40" s="16">
        <v>43926</v>
      </c>
      <c r="J40" s="16">
        <f t="shared" si="1"/>
        <v>155761.59599999999</v>
      </c>
      <c r="K40" s="37">
        <v>44000</v>
      </c>
      <c r="L40" s="37">
        <f t="shared" si="2"/>
        <v>156024</v>
      </c>
      <c r="M40" s="61"/>
      <c r="N40" s="33">
        <f t="shared" si="6"/>
        <v>35200</v>
      </c>
      <c r="O40" s="33">
        <f t="shared" si="7"/>
        <v>30799.999999999996</v>
      </c>
      <c r="P40" s="83" t="s">
        <v>628</v>
      </c>
      <c r="Q40" s="119">
        <v>1.7829999999999999</v>
      </c>
      <c r="R40" s="90">
        <f t="shared" si="5"/>
        <v>5.3289999999999997</v>
      </c>
    </row>
    <row r="41" spans="1:19" ht="15.75" customHeight="1">
      <c r="A41" s="66">
        <v>37133</v>
      </c>
      <c r="B41" s="66" t="s">
        <v>112</v>
      </c>
      <c r="C41" s="13" t="s">
        <v>1040</v>
      </c>
      <c r="D41" s="12" t="s">
        <v>6</v>
      </c>
      <c r="E41" s="15">
        <v>17.004999999999999</v>
      </c>
      <c r="F41" s="16">
        <f>G41/E41</f>
        <v>39807.939429579535</v>
      </c>
      <c r="G41" s="16">
        <v>676934.01</v>
      </c>
      <c r="H41" s="16">
        <f t="shared" si="0"/>
        <v>676934.01</v>
      </c>
      <c r="I41" s="16">
        <v>39478</v>
      </c>
      <c r="J41" s="16">
        <f t="shared" si="1"/>
        <v>671323.39</v>
      </c>
      <c r="K41" s="37">
        <v>46000</v>
      </c>
      <c r="L41" s="37">
        <f t="shared" si="2"/>
        <v>782230</v>
      </c>
      <c r="M41" s="61">
        <v>17.004999999999999</v>
      </c>
      <c r="N41" s="33">
        <f t="shared" si="6"/>
        <v>36800</v>
      </c>
      <c r="O41" s="33">
        <f t="shared" si="7"/>
        <v>32199.999999999996</v>
      </c>
      <c r="P41" s="83" t="s">
        <v>623</v>
      </c>
      <c r="Q41" s="119"/>
      <c r="R41" s="90"/>
      <c r="S41" s="144" t="s">
        <v>1146</v>
      </c>
    </row>
    <row r="42" spans="1:19" ht="15.75" customHeight="1">
      <c r="A42" s="66">
        <v>37133</v>
      </c>
      <c r="B42" s="66" t="s">
        <v>113</v>
      </c>
      <c r="C42" s="13" t="s">
        <v>1040</v>
      </c>
      <c r="D42" s="12" t="s">
        <v>6</v>
      </c>
      <c r="E42" s="15">
        <v>9.7200000000000006</v>
      </c>
      <c r="F42" s="16">
        <f>G42/E42</f>
        <v>39400</v>
      </c>
      <c r="G42" s="16">
        <v>382968</v>
      </c>
      <c r="H42" s="16">
        <f t="shared" si="0"/>
        <v>382968</v>
      </c>
      <c r="I42" s="16">
        <v>39478</v>
      </c>
      <c r="J42" s="16">
        <f t="shared" si="1"/>
        <v>383726.16000000003</v>
      </c>
      <c r="K42" s="37">
        <v>46000</v>
      </c>
      <c r="L42" s="37">
        <f t="shared" si="2"/>
        <v>447120.00000000006</v>
      </c>
      <c r="M42" s="61">
        <v>9.7200000000000006</v>
      </c>
      <c r="N42" s="33">
        <f t="shared" si="6"/>
        <v>36800</v>
      </c>
      <c r="O42" s="33">
        <f t="shared" si="7"/>
        <v>32199.999999999996</v>
      </c>
      <c r="P42" s="83" t="s">
        <v>623</v>
      </c>
      <c r="Q42" s="119"/>
      <c r="R42" s="90"/>
      <c r="S42" s="144" t="s">
        <v>1146</v>
      </c>
    </row>
    <row r="43" spans="1:19" ht="15.75" customHeight="1">
      <c r="A43" s="66">
        <v>73158</v>
      </c>
      <c r="B43" s="66" t="s">
        <v>115</v>
      </c>
      <c r="C43" s="13" t="s">
        <v>1041</v>
      </c>
      <c r="D43" s="12" t="s">
        <v>6</v>
      </c>
      <c r="E43" s="70">
        <f>9.741-Q43</f>
        <v>9.0689999999999991</v>
      </c>
      <c r="F43" s="16">
        <v>34050</v>
      </c>
      <c r="G43" s="16">
        <f t="shared" ref="G43:G45" si="11">E43*F43</f>
        <v>308799.44999999995</v>
      </c>
      <c r="H43" s="16">
        <f t="shared" si="0"/>
        <v>308799.44999999995</v>
      </c>
      <c r="I43" s="16">
        <v>33942</v>
      </c>
      <c r="J43" s="16">
        <f t="shared" si="1"/>
        <v>307819.99799999996</v>
      </c>
      <c r="K43" s="37">
        <v>41500</v>
      </c>
      <c r="L43" s="37">
        <f t="shared" si="2"/>
        <v>376363.49999999994</v>
      </c>
      <c r="M43" s="61"/>
      <c r="N43" s="33">
        <f t="shared" si="6"/>
        <v>33200</v>
      </c>
      <c r="O43" s="33">
        <v>29100</v>
      </c>
      <c r="P43" s="83" t="s">
        <v>623</v>
      </c>
      <c r="Q43" s="119">
        <v>0.67200000000000004</v>
      </c>
      <c r="R43" s="90">
        <f t="shared" si="5"/>
        <v>9.7409999999999997</v>
      </c>
    </row>
    <row r="44" spans="1:19" ht="15.75" customHeight="1">
      <c r="A44" s="66">
        <v>64636</v>
      </c>
      <c r="B44" s="66" t="s">
        <v>118</v>
      </c>
      <c r="C44" s="13" t="s">
        <v>1042</v>
      </c>
      <c r="D44" s="12" t="s">
        <v>6</v>
      </c>
      <c r="E44" s="70">
        <v>8.6660000000000004</v>
      </c>
      <c r="F44" s="16">
        <v>33934.47</v>
      </c>
      <c r="G44" s="16">
        <f t="shared" si="11"/>
        <v>294076.11702000001</v>
      </c>
      <c r="H44" s="16">
        <f t="shared" si="0"/>
        <v>294076.11702000001</v>
      </c>
      <c r="I44" s="16">
        <v>33151</v>
      </c>
      <c r="J44" s="16">
        <f t="shared" si="1"/>
        <v>287286.56599999999</v>
      </c>
      <c r="K44" s="37">
        <v>45000</v>
      </c>
      <c r="L44" s="37">
        <f t="shared" si="2"/>
        <v>389970</v>
      </c>
      <c r="M44" s="61">
        <v>7.8879999999999999</v>
      </c>
      <c r="N44" s="33">
        <f t="shared" si="6"/>
        <v>36000</v>
      </c>
      <c r="O44" s="33">
        <f t="shared" si="7"/>
        <v>31499.999999999996</v>
      </c>
      <c r="P44" s="83" t="s">
        <v>623</v>
      </c>
      <c r="Q44" s="119">
        <v>0.68500000000000005</v>
      </c>
      <c r="R44" s="90">
        <f t="shared" si="5"/>
        <v>9.3510000000000009</v>
      </c>
      <c r="S44" s="144" t="s">
        <v>1146</v>
      </c>
    </row>
    <row r="45" spans="1:19" ht="15.75" customHeight="1">
      <c r="A45" s="65">
        <v>152736</v>
      </c>
      <c r="B45" s="66" t="s">
        <v>120</v>
      </c>
      <c r="C45" s="13" t="s">
        <v>121</v>
      </c>
      <c r="D45" s="12" t="s">
        <v>6</v>
      </c>
      <c r="E45" s="15">
        <v>5.5860000000000003</v>
      </c>
      <c r="F45" s="16">
        <v>34650</v>
      </c>
      <c r="G45" s="16">
        <f t="shared" si="11"/>
        <v>193554.90000000002</v>
      </c>
      <c r="H45" s="16">
        <f t="shared" si="0"/>
        <v>193554.90000000002</v>
      </c>
      <c r="I45" s="16">
        <v>35544</v>
      </c>
      <c r="J45" s="16">
        <f t="shared" si="1"/>
        <v>198548.78400000001</v>
      </c>
      <c r="K45" s="37">
        <v>41500</v>
      </c>
      <c r="L45" s="37">
        <f t="shared" si="2"/>
        <v>231819</v>
      </c>
      <c r="M45" s="61">
        <v>5.5860000000000003</v>
      </c>
      <c r="N45" s="33">
        <f t="shared" si="6"/>
        <v>33200</v>
      </c>
      <c r="O45" s="33">
        <v>29100</v>
      </c>
      <c r="P45" s="83" t="s">
        <v>623</v>
      </c>
      <c r="Q45" s="119">
        <v>0.63900000000000001</v>
      </c>
      <c r="R45" s="90">
        <f t="shared" si="5"/>
        <v>6.2250000000000005</v>
      </c>
      <c r="S45" s="144" t="s">
        <v>1146</v>
      </c>
    </row>
    <row r="46" spans="1:19" ht="15.75" customHeight="1">
      <c r="A46" s="65">
        <v>183848</v>
      </c>
      <c r="B46" s="66" t="s">
        <v>122</v>
      </c>
      <c r="C46" s="13" t="s">
        <v>1043</v>
      </c>
      <c r="D46" s="12" t="s">
        <v>6</v>
      </c>
      <c r="E46" s="15">
        <v>25.245000000000001</v>
      </c>
      <c r="F46" s="16">
        <f t="shared" ref="F46:F80" si="12">G46/E46</f>
        <v>37400</v>
      </c>
      <c r="G46" s="16">
        <v>944163</v>
      </c>
      <c r="H46" s="16">
        <f t="shared" si="0"/>
        <v>944163</v>
      </c>
      <c r="I46" s="16">
        <v>37401</v>
      </c>
      <c r="J46" s="16">
        <f t="shared" si="1"/>
        <v>944188.245</v>
      </c>
      <c r="K46" s="37">
        <v>45500</v>
      </c>
      <c r="L46" s="37">
        <f t="shared" si="2"/>
        <v>1148647.5</v>
      </c>
      <c r="M46" s="61"/>
      <c r="N46" s="33">
        <v>37000</v>
      </c>
      <c r="O46" s="33">
        <v>32000</v>
      </c>
      <c r="P46" s="84">
        <v>31900</v>
      </c>
      <c r="Q46" s="119"/>
      <c r="R46" s="90"/>
    </row>
    <row r="47" spans="1:19" ht="15.75" customHeight="1">
      <c r="A47" s="65">
        <v>71169</v>
      </c>
      <c r="B47" s="66" t="s">
        <v>123</v>
      </c>
      <c r="C47" s="13" t="s">
        <v>124</v>
      </c>
      <c r="D47" s="12" t="s">
        <v>6</v>
      </c>
      <c r="E47" s="15">
        <v>66.492000000000004</v>
      </c>
      <c r="F47" s="16">
        <f t="shared" si="12"/>
        <v>38899.999999999993</v>
      </c>
      <c r="G47" s="16">
        <v>2586538.7999999998</v>
      </c>
      <c r="H47" s="16">
        <f t="shared" si="0"/>
        <v>2586538.7999999998</v>
      </c>
      <c r="I47" s="16">
        <v>39503</v>
      </c>
      <c r="J47" s="16">
        <f t="shared" si="1"/>
        <v>2626633.4760000003</v>
      </c>
      <c r="K47" s="37">
        <v>45500</v>
      </c>
      <c r="L47" s="37">
        <f t="shared" si="2"/>
        <v>3025386</v>
      </c>
      <c r="M47" s="61"/>
      <c r="N47" s="33">
        <v>37000</v>
      </c>
      <c r="O47" s="33">
        <v>32000</v>
      </c>
      <c r="P47" s="83" t="s">
        <v>657</v>
      </c>
      <c r="Q47" s="119"/>
      <c r="R47" s="90"/>
    </row>
    <row r="48" spans="1:19" ht="15.75" customHeight="1">
      <c r="A48" s="65">
        <v>175008</v>
      </c>
      <c r="B48" s="66" t="s">
        <v>125</v>
      </c>
      <c r="C48" s="13" t="s">
        <v>1044</v>
      </c>
      <c r="D48" s="12" t="s">
        <v>6</v>
      </c>
      <c r="E48" s="15">
        <v>8.2919999999999998</v>
      </c>
      <c r="F48" s="16">
        <f t="shared" si="12"/>
        <v>37400</v>
      </c>
      <c r="G48" s="16">
        <v>310120.8</v>
      </c>
      <c r="H48" s="16">
        <f t="shared" si="0"/>
        <v>310120.8</v>
      </c>
      <c r="I48" s="16">
        <v>37401</v>
      </c>
      <c r="J48" s="16">
        <f t="shared" si="1"/>
        <v>310129.092</v>
      </c>
      <c r="K48" s="37">
        <v>44000</v>
      </c>
      <c r="L48" s="37">
        <f t="shared" si="2"/>
        <v>364848</v>
      </c>
      <c r="M48" s="61"/>
      <c r="N48" s="33">
        <v>37000</v>
      </c>
      <c r="O48" s="33">
        <v>32000</v>
      </c>
      <c r="P48" s="83" t="s">
        <v>623</v>
      </c>
      <c r="Q48" s="119"/>
      <c r="R48" s="90"/>
    </row>
    <row r="49" spans="1:19" ht="15.75" customHeight="1">
      <c r="A49" s="65">
        <v>145622</v>
      </c>
      <c r="B49" s="66" t="s">
        <v>126</v>
      </c>
      <c r="C49" s="13" t="s">
        <v>127</v>
      </c>
      <c r="D49" s="12" t="s">
        <v>6</v>
      </c>
      <c r="E49" s="15">
        <v>3.5379999999999998</v>
      </c>
      <c r="F49" s="16">
        <f t="shared" si="12"/>
        <v>44257.063312605991</v>
      </c>
      <c r="G49" s="16">
        <v>156581.49</v>
      </c>
      <c r="H49" s="16">
        <f t="shared" si="0"/>
        <v>156581.49</v>
      </c>
      <c r="I49" s="16">
        <v>21881</v>
      </c>
      <c r="J49" s="16">
        <f t="shared" si="1"/>
        <v>77414.978000000003</v>
      </c>
      <c r="K49" s="37">
        <v>40700</v>
      </c>
      <c r="L49" s="37">
        <f t="shared" si="2"/>
        <v>143996.6</v>
      </c>
      <c r="M49" s="61"/>
      <c r="N49" s="33">
        <v>32600</v>
      </c>
      <c r="O49" s="33">
        <v>28500</v>
      </c>
      <c r="P49" s="83" t="s">
        <v>623</v>
      </c>
      <c r="Q49" s="119"/>
      <c r="R49" s="90"/>
    </row>
    <row r="50" spans="1:19" ht="15.75" customHeight="1">
      <c r="A50" s="65">
        <v>71272</v>
      </c>
      <c r="B50" s="66" t="s">
        <v>128</v>
      </c>
      <c r="C50" s="13" t="s">
        <v>1045</v>
      </c>
      <c r="D50" s="12" t="s">
        <v>6</v>
      </c>
      <c r="E50" s="15">
        <v>19.844999999999999</v>
      </c>
      <c r="F50" s="16">
        <f t="shared" si="12"/>
        <v>37400</v>
      </c>
      <c r="G50" s="16">
        <v>742203</v>
      </c>
      <c r="H50" s="16">
        <f t="shared" si="0"/>
        <v>742203</v>
      </c>
      <c r="I50" s="16">
        <v>37401</v>
      </c>
      <c r="J50" s="16">
        <f t="shared" si="1"/>
        <v>742222.84499999997</v>
      </c>
      <c r="K50" s="37">
        <v>41500</v>
      </c>
      <c r="L50" s="37">
        <f t="shared" si="2"/>
        <v>823567.5</v>
      </c>
      <c r="M50" s="61"/>
      <c r="N50" s="33">
        <v>35000</v>
      </c>
      <c r="O50" s="33">
        <v>30100</v>
      </c>
      <c r="P50" s="83" t="s">
        <v>623</v>
      </c>
      <c r="Q50" s="119"/>
      <c r="R50" s="90"/>
    </row>
    <row r="51" spans="1:19" ht="15.75" customHeight="1">
      <c r="A51" s="65">
        <v>172462</v>
      </c>
      <c r="B51" s="66" t="s">
        <v>129</v>
      </c>
      <c r="C51" s="13" t="s">
        <v>1046</v>
      </c>
      <c r="D51" s="12" t="s">
        <v>6</v>
      </c>
      <c r="E51" s="15">
        <v>7.2389999999999999</v>
      </c>
      <c r="F51" s="16">
        <f t="shared" si="12"/>
        <v>37400</v>
      </c>
      <c r="G51" s="16">
        <v>270738.59999999998</v>
      </c>
      <c r="H51" s="16">
        <f t="shared" si="0"/>
        <v>270738.59999999998</v>
      </c>
      <c r="I51" s="16">
        <v>37401</v>
      </c>
      <c r="J51" s="16">
        <f t="shared" si="1"/>
        <v>270745.83899999998</v>
      </c>
      <c r="K51" s="37">
        <v>43000</v>
      </c>
      <c r="L51" s="37">
        <f t="shared" si="2"/>
        <v>311277</v>
      </c>
      <c r="M51" s="61"/>
      <c r="N51" s="33">
        <v>35000</v>
      </c>
      <c r="O51" s="33">
        <f t="shared" si="7"/>
        <v>30099.999999999996</v>
      </c>
      <c r="P51" s="83" t="s">
        <v>623</v>
      </c>
      <c r="Q51" s="119"/>
      <c r="R51" s="90"/>
    </row>
    <row r="52" spans="1:19" ht="15.75" customHeight="1">
      <c r="A52" s="65">
        <v>183848</v>
      </c>
      <c r="B52" s="91" t="s">
        <v>1138</v>
      </c>
      <c r="C52" s="30" t="s">
        <v>723</v>
      </c>
      <c r="D52" s="12" t="s">
        <v>6</v>
      </c>
      <c r="E52" s="31">
        <v>8.4149999999999991</v>
      </c>
      <c r="F52" s="32">
        <v>37400</v>
      </c>
      <c r="G52" s="32">
        <v>314721</v>
      </c>
      <c r="H52" s="16">
        <f t="shared" si="0"/>
        <v>314720.99999999994</v>
      </c>
      <c r="I52" s="32">
        <v>37400</v>
      </c>
      <c r="J52" s="16">
        <f t="shared" si="1"/>
        <v>314720.99999999994</v>
      </c>
      <c r="K52" s="40">
        <v>42500</v>
      </c>
      <c r="L52" s="37">
        <f t="shared" si="2"/>
        <v>357637.49999999994</v>
      </c>
      <c r="M52" s="61"/>
      <c r="N52" s="33">
        <f t="shared" si="6"/>
        <v>34000</v>
      </c>
      <c r="O52" s="33">
        <v>29800</v>
      </c>
      <c r="P52" s="83"/>
      <c r="Q52" s="119"/>
      <c r="R52" s="90"/>
    </row>
    <row r="53" spans="1:19" ht="15.75" customHeight="1">
      <c r="A53" s="66">
        <v>25651</v>
      </c>
      <c r="B53" s="91" t="s">
        <v>1138</v>
      </c>
      <c r="C53" s="30" t="s">
        <v>724</v>
      </c>
      <c r="D53" s="12" t="s">
        <v>6</v>
      </c>
      <c r="E53" s="31">
        <v>40.088999999999999</v>
      </c>
      <c r="F53" s="32">
        <v>45906.94</v>
      </c>
      <c r="G53" s="32">
        <v>1840363.2</v>
      </c>
      <c r="H53" s="16">
        <f t="shared" si="0"/>
        <v>1840363.3176599999</v>
      </c>
      <c r="I53" s="32">
        <v>45906.94</v>
      </c>
      <c r="J53" s="16">
        <f t="shared" si="1"/>
        <v>1840363.3176599999</v>
      </c>
      <c r="K53" s="40">
        <v>59000</v>
      </c>
      <c r="L53" s="37">
        <f t="shared" si="2"/>
        <v>2365251</v>
      </c>
      <c r="M53" s="61">
        <v>0.436</v>
      </c>
      <c r="N53" s="33">
        <f t="shared" si="6"/>
        <v>47200</v>
      </c>
      <c r="O53" s="33">
        <f t="shared" si="7"/>
        <v>41300</v>
      </c>
      <c r="P53" s="83"/>
      <c r="Q53" s="119"/>
      <c r="R53" s="90"/>
      <c r="S53" s="144" t="s">
        <v>1147</v>
      </c>
    </row>
    <row r="54" spans="1:19" ht="33.75" customHeight="1">
      <c r="A54" s="66">
        <v>13553</v>
      </c>
      <c r="B54" s="94" t="s">
        <v>1155</v>
      </c>
      <c r="C54" s="13" t="s">
        <v>1154</v>
      </c>
      <c r="D54" s="12" t="s">
        <v>6</v>
      </c>
      <c r="E54" s="70">
        <f>110.407-8.855-60.192</f>
        <v>41.359999999999992</v>
      </c>
      <c r="F54" s="16"/>
      <c r="G54" s="16"/>
      <c r="H54" s="16"/>
      <c r="I54" s="16"/>
      <c r="J54" s="16"/>
      <c r="K54" s="38"/>
      <c r="L54" s="37"/>
      <c r="M54" s="61">
        <v>25.605</v>
      </c>
      <c r="N54" s="33">
        <v>35200</v>
      </c>
      <c r="O54" s="33">
        <v>30800</v>
      </c>
      <c r="P54" s="135"/>
      <c r="Q54" s="119"/>
      <c r="R54" s="90"/>
      <c r="S54" s="144" t="s">
        <v>1156</v>
      </c>
    </row>
    <row r="55" spans="1:19" ht="15.75" customHeight="1">
      <c r="A55" s="65">
        <v>40221</v>
      </c>
      <c r="B55" s="91" t="s">
        <v>1138</v>
      </c>
      <c r="C55" s="30" t="s">
        <v>725</v>
      </c>
      <c r="D55" s="12" t="s">
        <v>6</v>
      </c>
      <c r="E55" s="31">
        <v>0.80500000000000005</v>
      </c>
      <c r="F55" s="32">
        <v>46360.4</v>
      </c>
      <c r="G55" s="32">
        <v>37320.120000000003</v>
      </c>
      <c r="H55" s="16">
        <f t="shared" si="0"/>
        <v>37320.122000000003</v>
      </c>
      <c r="I55" s="32">
        <v>46360.4</v>
      </c>
      <c r="J55" s="16">
        <f t="shared" si="1"/>
        <v>37320.122000000003</v>
      </c>
      <c r="K55" s="40">
        <v>45000</v>
      </c>
      <c r="L55" s="37">
        <f t="shared" si="2"/>
        <v>36225</v>
      </c>
      <c r="M55" s="61"/>
      <c r="N55" s="33">
        <f t="shared" si="6"/>
        <v>36000</v>
      </c>
      <c r="O55" s="33">
        <f t="shared" si="7"/>
        <v>31499.999999999996</v>
      </c>
      <c r="P55" s="83"/>
      <c r="Q55" s="119"/>
      <c r="R55" s="90"/>
    </row>
    <row r="56" spans="1:19" ht="15.75" customHeight="1">
      <c r="A56" s="65">
        <v>88886</v>
      </c>
      <c r="B56" s="91" t="s">
        <v>1138</v>
      </c>
      <c r="C56" s="30" t="s">
        <v>1102</v>
      </c>
      <c r="D56" s="12" t="s">
        <v>6</v>
      </c>
      <c r="E56" s="31">
        <v>10.584</v>
      </c>
      <c r="F56" s="32">
        <v>38900</v>
      </c>
      <c r="G56" s="32">
        <v>411717.6</v>
      </c>
      <c r="H56" s="16">
        <f t="shared" si="0"/>
        <v>411717.6</v>
      </c>
      <c r="I56" s="32">
        <v>38900</v>
      </c>
      <c r="J56" s="16">
        <f t="shared" si="1"/>
        <v>411717.6</v>
      </c>
      <c r="K56" s="40">
        <v>42000</v>
      </c>
      <c r="L56" s="37">
        <f t="shared" si="2"/>
        <v>444528</v>
      </c>
      <c r="M56" s="61"/>
      <c r="N56" s="33">
        <f t="shared" si="6"/>
        <v>33600</v>
      </c>
      <c r="O56" s="33">
        <f t="shared" si="7"/>
        <v>29399.999999999996</v>
      </c>
      <c r="P56" s="83"/>
      <c r="Q56" s="119"/>
      <c r="R56" s="90"/>
    </row>
    <row r="57" spans="1:19" ht="15.75" customHeight="1">
      <c r="A57" s="65">
        <v>37133</v>
      </c>
      <c r="B57" s="91" t="s">
        <v>1138</v>
      </c>
      <c r="C57" s="30" t="s">
        <v>727</v>
      </c>
      <c r="D57" s="12" t="s">
        <v>6</v>
      </c>
      <c r="E57" s="31">
        <v>6.3319999999999999</v>
      </c>
      <c r="F57" s="32">
        <v>39009.61</v>
      </c>
      <c r="G57" s="32">
        <v>247008.82</v>
      </c>
      <c r="H57" s="16">
        <f t="shared" si="0"/>
        <v>247008.85052000001</v>
      </c>
      <c r="I57" s="32">
        <v>39009.61</v>
      </c>
      <c r="J57" s="16">
        <f t="shared" si="1"/>
        <v>247008.85052000001</v>
      </c>
      <c r="K57" s="40">
        <v>45000</v>
      </c>
      <c r="L57" s="37">
        <f t="shared" si="2"/>
        <v>284940</v>
      </c>
      <c r="M57" s="61">
        <v>6.3319999999999999</v>
      </c>
      <c r="N57" s="33">
        <f t="shared" si="6"/>
        <v>36000</v>
      </c>
      <c r="O57" s="33">
        <f t="shared" si="7"/>
        <v>31499.999999999996</v>
      </c>
      <c r="P57" s="83"/>
      <c r="Q57" s="119"/>
      <c r="R57" s="90"/>
      <c r="S57" s="144" t="s">
        <v>1148</v>
      </c>
    </row>
    <row r="58" spans="1:19" ht="15.75" customHeight="1">
      <c r="A58" s="65">
        <v>73158</v>
      </c>
      <c r="B58" s="91" t="s">
        <v>1138</v>
      </c>
      <c r="C58" s="30" t="s">
        <v>728</v>
      </c>
      <c r="D58" s="12" t="s">
        <v>6</v>
      </c>
      <c r="E58" s="71">
        <f>90.087-21.194</f>
        <v>68.893000000000001</v>
      </c>
      <c r="F58" s="32">
        <v>33941.69</v>
      </c>
      <c r="G58" s="32">
        <v>3057705.37</v>
      </c>
      <c r="H58" s="16">
        <f t="shared" si="0"/>
        <v>2338344.8491700003</v>
      </c>
      <c r="I58" s="32">
        <v>33941.69</v>
      </c>
      <c r="J58" s="16">
        <f t="shared" si="1"/>
        <v>2338344.8491700003</v>
      </c>
      <c r="K58" s="40">
        <v>42000</v>
      </c>
      <c r="L58" s="37">
        <f t="shared" si="2"/>
        <v>2893506</v>
      </c>
      <c r="M58" s="61"/>
      <c r="N58" s="33">
        <f t="shared" si="6"/>
        <v>33600</v>
      </c>
      <c r="O58" s="33">
        <f t="shared" si="7"/>
        <v>29399.999999999996</v>
      </c>
      <c r="P58" s="83"/>
      <c r="Q58" s="119"/>
      <c r="R58" s="90"/>
    </row>
    <row r="59" spans="1:19" ht="15.75" customHeight="1">
      <c r="A59" s="65">
        <v>71169</v>
      </c>
      <c r="B59" s="91" t="s">
        <v>1138</v>
      </c>
      <c r="C59" s="30" t="s">
        <v>726</v>
      </c>
      <c r="D59" s="12" t="s">
        <v>6</v>
      </c>
      <c r="E59" s="31">
        <v>72.510000000000005</v>
      </c>
      <c r="F59" s="32">
        <v>39489.879999999997</v>
      </c>
      <c r="G59" s="32">
        <v>2863411.01</v>
      </c>
      <c r="H59" s="16">
        <f t="shared" si="0"/>
        <v>2863411.1987999999</v>
      </c>
      <c r="I59" s="32">
        <v>39489.879999999997</v>
      </c>
      <c r="J59" s="16">
        <f t="shared" si="1"/>
        <v>2863411.1987999999</v>
      </c>
      <c r="K59" s="40">
        <v>42000</v>
      </c>
      <c r="L59" s="37">
        <f t="shared" si="2"/>
        <v>3045420</v>
      </c>
      <c r="M59" s="61">
        <v>20</v>
      </c>
      <c r="N59" s="33">
        <f t="shared" si="6"/>
        <v>33600</v>
      </c>
      <c r="O59" s="33">
        <f t="shared" si="7"/>
        <v>29399.999999999996</v>
      </c>
      <c r="P59" s="83"/>
      <c r="Q59" s="119"/>
      <c r="R59" s="90"/>
      <c r="S59" s="144" t="s">
        <v>1151</v>
      </c>
    </row>
    <row r="60" spans="1:19" ht="15.75" customHeight="1">
      <c r="A60" s="100"/>
      <c r="B60" s="101"/>
      <c r="C60" s="101" t="s">
        <v>1001</v>
      </c>
      <c r="D60" s="102"/>
      <c r="E60" s="102"/>
      <c r="F60" s="102"/>
      <c r="G60" s="102"/>
      <c r="H60" s="102"/>
      <c r="I60" s="102"/>
      <c r="J60" s="102"/>
      <c r="K60" s="102"/>
      <c r="L60" s="102"/>
      <c r="M60" s="103"/>
      <c r="N60" s="102"/>
      <c r="O60" s="102"/>
      <c r="P60" s="57"/>
      <c r="Q60" s="119"/>
      <c r="R60" s="90"/>
    </row>
    <row r="61" spans="1:19" ht="15.75" customHeight="1">
      <c r="A61" s="65">
        <v>2923</v>
      </c>
      <c r="B61" s="66" t="s">
        <v>132</v>
      </c>
      <c r="C61" s="13" t="s">
        <v>1047</v>
      </c>
      <c r="D61" s="12" t="s">
        <v>6</v>
      </c>
      <c r="E61" s="15">
        <v>17.786999999999999</v>
      </c>
      <c r="F61" s="16">
        <f t="shared" si="12"/>
        <v>28593.276550289538</v>
      </c>
      <c r="G61" s="16">
        <v>508588.61</v>
      </c>
      <c r="H61" s="16">
        <f t="shared" si="0"/>
        <v>508588.61</v>
      </c>
      <c r="I61" s="16">
        <v>28566</v>
      </c>
      <c r="J61" s="16">
        <f t="shared" si="1"/>
        <v>508103.44199999998</v>
      </c>
      <c r="K61" s="37">
        <v>32500</v>
      </c>
      <c r="L61" s="37">
        <f t="shared" si="2"/>
        <v>578077.5</v>
      </c>
      <c r="M61" s="61"/>
      <c r="N61" s="33">
        <f>K61*(1-20%)</f>
        <v>26000</v>
      </c>
      <c r="O61" s="33">
        <v>22800</v>
      </c>
      <c r="P61" s="83" t="s">
        <v>641</v>
      </c>
      <c r="Q61" s="119"/>
      <c r="R61" s="90"/>
    </row>
    <row r="62" spans="1:19" ht="15.75" customHeight="1">
      <c r="A62" s="66">
        <v>2929</v>
      </c>
      <c r="B62" s="66" t="s">
        <v>133</v>
      </c>
      <c r="C62" s="13" t="s">
        <v>1048</v>
      </c>
      <c r="D62" s="12" t="s">
        <v>6</v>
      </c>
      <c r="E62" s="15">
        <v>3.4820000000000002</v>
      </c>
      <c r="F62" s="16">
        <f t="shared" si="12"/>
        <v>28046.131533601379</v>
      </c>
      <c r="G62" s="16">
        <v>97656.63</v>
      </c>
      <c r="H62" s="16">
        <f t="shared" si="0"/>
        <v>97656.63</v>
      </c>
      <c r="I62" s="16">
        <v>28566</v>
      </c>
      <c r="J62" s="16">
        <f t="shared" si="1"/>
        <v>99466.812000000005</v>
      </c>
      <c r="K62" s="37">
        <v>36000</v>
      </c>
      <c r="L62" s="37">
        <f t="shared" si="2"/>
        <v>125352.00000000001</v>
      </c>
      <c r="M62" s="61"/>
      <c r="N62" s="33">
        <f t="shared" ref="N62:N80" si="13">K62*(1-20%)</f>
        <v>28800</v>
      </c>
      <c r="O62" s="33">
        <f t="shared" ref="O62:O80" si="14">K62*(1-30%)</f>
        <v>25200</v>
      </c>
      <c r="P62" s="83" t="s">
        <v>641</v>
      </c>
      <c r="Q62" s="119"/>
      <c r="R62" s="90"/>
    </row>
    <row r="63" spans="1:19" ht="15.75" customHeight="1">
      <c r="A63" s="65">
        <v>7495</v>
      </c>
      <c r="B63" s="66" t="s">
        <v>134</v>
      </c>
      <c r="C63" s="13" t="s">
        <v>1049</v>
      </c>
      <c r="D63" s="12" t="s">
        <v>6</v>
      </c>
      <c r="E63" s="15">
        <v>3.8450000000000002</v>
      </c>
      <c r="F63" s="16">
        <f t="shared" si="12"/>
        <v>28074.270481144344</v>
      </c>
      <c r="G63" s="16">
        <v>107945.57</v>
      </c>
      <c r="H63" s="16">
        <f t="shared" si="0"/>
        <v>107945.57</v>
      </c>
      <c r="I63" s="16">
        <v>28087</v>
      </c>
      <c r="J63" s="16">
        <f t="shared" si="1"/>
        <v>107994.515</v>
      </c>
      <c r="K63" s="37">
        <v>36000</v>
      </c>
      <c r="L63" s="37">
        <f t="shared" si="2"/>
        <v>138420</v>
      </c>
      <c r="M63" s="61"/>
      <c r="N63" s="33">
        <f t="shared" si="13"/>
        <v>28800</v>
      </c>
      <c r="O63" s="33">
        <f t="shared" si="14"/>
        <v>25200</v>
      </c>
      <c r="P63" s="83" t="s">
        <v>641</v>
      </c>
      <c r="Q63" s="119"/>
      <c r="R63" s="90"/>
    </row>
    <row r="64" spans="1:19" ht="15.75" customHeight="1">
      <c r="A64" s="65">
        <v>152540</v>
      </c>
      <c r="B64" s="66" t="s">
        <v>135</v>
      </c>
      <c r="C64" s="13" t="s">
        <v>136</v>
      </c>
      <c r="D64" s="12" t="s">
        <v>6</v>
      </c>
      <c r="E64" s="15">
        <v>0.99</v>
      </c>
      <c r="F64" s="16">
        <f t="shared" si="12"/>
        <v>37630</v>
      </c>
      <c r="G64" s="16">
        <v>37253.699999999997</v>
      </c>
      <c r="H64" s="16">
        <f t="shared" si="0"/>
        <v>37253.699999999997</v>
      </c>
      <c r="I64" s="16">
        <v>37630</v>
      </c>
      <c r="J64" s="16">
        <f t="shared" si="1"/>
        <v>37253.699999999997</v>
      </c>
      <c r="K64" s="37">
        <v>41970</v>
      </c>
      <c r="L64" s="37">
        <f t="shared" si="2"/>
        <v>41550.300000000003</v>
      </c>
      <c r="M64" s="61"/>
      <c r="N64" s="33">
        <v>33600</v>
      </c>
      <c r="O64" s="33">
        <v>29400</v>
      </c>
      <c r="P64" s="83" t="s">
        <v>641</v>
      </c>
      <c r="Q64" s="119"/>
      <c r="R64" s="90"/>
    </row>
    <row r="65" spans="1:19" ht="15.75" customHeight="1">
      <c r="A65" s="65">
        <v>6962</v>
      </c>
      <c r="B65" s="66" t="s">
        <v>137</v>
      </c>
      <c r="C65" s="13" t="s">
        <v>138</v>
      </c>
      <c r="D65" s="12" t="s">
        <v>6</v>
      </c>
      <c r="E65" s="15">
        <v>2.5999999999999999E-2</v>
      </c>
      <c r="F65" s="16">
        <f t="shared" si="12"/>
        <v>30290</v>
      </c>
      <c r="G65" s="26">
        <v>787.54</v>
      </c>
      <c r="H65" s="16">
        <f t="shared" si="0"/>
        <v>787.54</v>
      </c>
      <c r="I65" s="26">
        <v>35667</v>
      </c>
      <c r="J65" s="16">
        <f t="shared" si="1"/>
        <v>927.34199999999998</v>
      </c>
      <c r="K65" s="37">
        <v>47370</v>
      </c>
      <c r="L65" s="37">
        <f t="shared" si="2"/>
        <v>1231.6199999999999</v>
      </c>
      <c r="M65" s="61"/>
      <c r="N65" s="33">
        <v>38000</v>
      </c>
      <c r="O65" s="33">
        <v>33200</v>
      </c>
      <c r="P65" s="83" t="s">
        <v>641</v>
      </c>
      <c r="Q65" s="119"/>
      <c r="R65" s="90"/>
    </row>
    <row r="66" spans="1:19" ht="15.75" customHeight="1">
      <c r="A66" s="65">
        <v>129052</v>
      </c>
      <c r="B66" s="66" t="s">
        <v>139</v>
      </c>
      <c r="C66" s="13" t="s">
        <v>140</v>
      </c>
      <c r="D66" s="12" t="s">
        <v>6</v>
      </c>
      <c r="E66" s="15">
        <v>1.7999999999999999E-2</v>
      </c>
      <c r="F66" s="16">
        <f t="shared" si="12"/>
        <v>59000.000000000007</v>
      </c>
      <c r="G66" s="16">
        <v>1062</v>
      </c>
      <c r="H66" s="16">
        <f t="shared" si="0"/>
        <v>1062</v>
      </c>
      <c r="I66" s="16">
        <v>59000</v>
      </c>
      <c r="J66" s="16">
        <f t="shared" si="1"/>
        <v>1062</v>
      </c>
      <c r="K66" s="37">
        <v>43470</v>
      </c>
      <c r="L66" s="37">
        <f t="shared" si="2"/>
        <v>782.45999999999992</v>
      </c>
      <c r="M66" s="61"/>
      <c r="N66" s="33">
        <v>35000</v>
      </c>
      <c r="O66" s="33">
        <v>31000</v>
      </c>
      <c r="P66" s="83" t="s">
        <v>641</v>
      </c>
      <c r="Q66" s="119"/>
      <c r="R66" s="90"/>
    </row>
    <row r="67" spans="1:19" ht="15.75" customHeight="1">
      <c r="A67" s="65">
        <v>187255</v>
      </c>
      <c r="B67" s="66" t="s">
        <v>141</v>
      </c>
      <c r="C67" s="13" t="s">
        <v>1050</v>
      </c>
      <c r="D67" s="12" t="s">
        <v>6</v>
      </c>
      <c r="E67" s="15">
        <v>0.104</v>
      </c>
      <c r="F67" s="16">
        <f t="shared" si="12"/>
        <v>98190</v>
      </c>
      <c r="G67" s="16">
        <v>10211.76</v>
      </c>
      <c r="H67" s="16">
        <f t="shared" si="0"/>
        <v>10211.76</v>
      </c>
      <c r="I67" s="16">
        <v>98190</v>
      </c>
      <c r="J67" s="16">
        <f t="shared" si="1"/>
        <v>10211.76</v>
      </c>
      <c r="K67" s="37">
        <v>43470</v>
      </c>
      <c r="L67" s="37">
        <f t="shared" si="2"/>
        <v>4520.88</v>
      </c>
      <c r="M67" s="61"/>
      <c r="N67" s="33">
        <v>35000</v>
      </c>
      <c r="O67" s="33">
        <v>31000</v>
      </c>
      <c r="P67" s="83" t="s">
        <v>641</v>
      </c>
      <c r="Q67" s="119"/>
      <c r="R67" s="90"/>
    </row>
    <row r="68" spans="1:19" ht="15.75" customHeight="1">
      <c r="A68" s="66">
        <v>7357</v>
      </c>
      <c r="B68" s="66" t="s">
        <v>142</v>
      </c>
      <c r="C68" s="13" t="s">
        <v>143</v>
      </c>
      <c r="D68" s="12" t="s">
        <v>6</v>
      </c>
      <c r="E68" s="15">
        <v>1.704</v>
      </c>
      <c r="F68" s="16">
        <f t="shared" si="12"/>
        <v>31764.383802816905</v>
      </c>
      <c r="G68" s="16">
        <v>54126.51</v>
      </c>
      <c r="H68" s="16">
        <f t="shared" si="0"/>
        <v>54126.51</v>
      </c>
      <c r="I68" s="16">
        <v>32763</v>
      </c>
      <c r="J68" s="16">
        <f t="shared" si="1"/>
        <v>55828.152000000002</v>
      </c>
      <c r="K68" s="37">
        <v>36500</v>
      </c>
      <c r="L68" s="37">
        <f t="shared" si="2"/>
        <v>62196</v>
      </c>
      <c r="M68" s="61"/>
      <c r="N68" s="33">
        <f t="shared" si="13"/>
        <v>29200</v>
      </c>
      <c r="O68" s="33">
        <v>25600</v>
      </c>
      <c r="P68" s="83" t="s">
        <v>714</v>
      </c>
      <c r="Q68" s="119"/>
      <c r="R68" s="90"/>
    </row>
    <row r="69" spans="1:19" ht="15.75" customHeight="1">
      <c r="A69" s="66">
        <v>3507</v>
      </c>
      <c r="B69" s="66" t="s">
        <v>144</v>
      </c>
      <c r="C69" s="13" t="s">
        <v>145</v>
      </c>
      <c r="D69" s="12" t="s">
        <v>6</v>
      </c>
      <c r="E69" s="15">
        <v>0.93</v>
      </c>
      <c r="F69" s="16">
        <f t="shared" si="12"/>
        <v>33500</v>
      </c>
      <c r="G69" s="16">
        <v>31155</v>
      </c>
      <c r="H69" s="16">
        <f t="shared" si="0"/>
        <v>31155</v>
      </c>
      <c r="I69" s="16">
        <v>41310</v>
      </c>
      <c r="J69" s="16">
        <f t="shared" si="1"/>
        <v>38418.300000000003</v>
      </c>
      <c r="K69" s="37">
        <v>35000</v>
      </c>
      <c r="L69" s="37">
        <f t="shared" si="2"/>
        <v>32550</v>
      </c>
      <c r="M69" s="61"/>
      <c r="N69" s="33">
        <f t="shared" si="13"/>
        <v>28000</v>
      </c>
      <c r="O69" s="33">
        <f t="shared" si="14"/>
        <v>24500</v>
      </c>
      <c r="P69" s="83" t="s">
        <v>714</v>
      </c>
      <c r="Q69" s="119"/>
      <c r="R69" s="90"/>
    </row>
    <row r="70" spans="1:19" ht="15.75" customHeight="1">
      <c r="A70" s="66">
        <v>6965</v>
      </c>
      <c r="B70" s="66" t="s">
        <v>149</v>
      </c>
      <c r="C70" s="13" t="s">
        <v>150</v>
      </c>
      <c r="D70" s="12" t="s">
        <v>6</v>
      </c>
      <c r="E70" s="70">
        <f>5.319-0.024</f>
        <v>5.2949999999999999</v>
      </c>
      <c r="F70" s="16">
        <f t="shared" si="12"/>
        <v>26770.798866855526</v>
      </c>
      <c r="G70" s="16">
        <v>141751.38</v>
      </c>
      <c r="H70" s="16">
        <f t="shared" si="0"/>
        <v>141751.38</v>
      </c>
      <c r="I70" s="16">
        <v>26650</v>
      </c>
      <c r="J70" s="16">
        <f t="shared" si="1"/>
        <v>141111.75</v>
      </c>
      <c r="K70" s="37">
        <v>34800</v>
      </c>
      <c r="L70" s="37">
        <f t="shared" si="2"/>
        <v>184266</v>
      </c>
      <c r="M70" s="61"/>
      <c r="N70" s="33">
        <v>28000</v>
      </c>
      <c r="O70" s="33">
        <v>24500</v>
      </c>
      <c r="P70" s="83" t="s">
        <v>714</v>
      </c>
      <c r="Q70" s="119"/>
      <c r="R70" s="90"/>
    </row>
    <row r="71" spans="1:19" ht="15.75" customHeight="1">
      <c r="A71" s="66">
        <v>3512</v>
      </c>
      <c r="B71" s="66" t="s">
        <v>151</v>
      </c>
      <c r="C71" s="13" t="s">
        <v>152</v>
      </c>
      <c r="D71" s="12" t="s">
        <v>6</v>
      </c>
      <c r="E71" s="15">
        <v>1.3859999999999999</v>
      </c>
      <c r="F71" s="16">
        <f t="shared" si="12"/>
        <v>23800.000000000004</v>
      </c>
      <c r="G71" s="16">
        <v>32986.800000000003</v>
      </c>
      <c r="H71" s="16">
        <f t="shared" si="0"/>
        <v>32986.800000000003</v>
      </c>
      <c r="I71" s="16">
        <v>24527</v>
      </c>
      <c r="J71" s="16">
        <f t="shared" si="1"/>
        <v>33994.421999999999</v>
      </c>
      <c r="K71" s="37">
        <v>35000</v>
      </c>
      <c r="L71" s="37">
        <f t="shared" si="2"/>
        <v>48510</v>
      </c>
      <c r="M71" s="61"/>
      <c r="N71" s="33">
        <f t="shared" si="13"/>
        <v>28000</v>
      </c>
      <c r="O71" s="33">
        <f t="shared" si="14"/>
        <v>24500</v>
      </c>
      <c r="P71" s="83" t="s">
        <v>641</v>
      </c>
      <c r="Q71" s="119"/>
      <c r="R71" s="90"/>
    </row>
    <row r="72" spans="1:19" ht="15.75" customHeight="1">
      <c r="A72" s="65">
        <v>153467</v>
      </c>
      <c r="B72" s="66" t="s">
        <v>153</v>
      </c>
      <c r="C72" s="13" t="s">
        <v>154</v>
      </c>
      <c r="D72" s="12" t="s">
        <v>6</v>
      </c>
      <c r="E72" s="15">
        <v>1.4330000000000001</v>
      </c>
      <c r="F72" s="16">
        <f t="shared" si="12"/>
        <v>31112.909979064898</v>
      </c>
      <c r="G72" s="16">
        <v>44584.800000000003</v>
      </c>
      <c r="H72" s="16">
        <f t="shared" si="0"/>
        <v>44584.800000000003</v>
      </c>
      <c r="I72" s="16">
        <v>30905.31</v>
      </c>
      <c r="J72" s="16">
        <f t="shared" si="1"/>
        <v>44287.309230000006</v>
      </c>
      <c r="K72" s="37">
        <v>35000</v>
      </c>
      <c r="L72" s="37">
        <f t="shared" si="2"/>
        <v>50155</v>
      </c>
      <c r="M72" s="61"/>
      <c r="N72" s="33">
        <f t="shared" si="13"/>
        <v>28000</v>
      </c>
      <c r="O72" s="33">
        <f t="shared" si="14"/>
        <v>24500</v>
      </c>
      <c r="P72" s="83" t="s">
        <v>641</v>
      </c>
      <c r="Q72" s="119"/>
      <c r="R72" s="90"/>
    </row>
    <row r="73" spans="1:19" ht="15.75" customHeight="1">
      <c r="A73" s="66">
        <v>6966</v>
      </c>
      <c r="B73" s="66" t="s">
        <v>155</v>
      </c>
      <c r="C73" s="13" t="s">
        <v>156</v>
      </c>
      <c r="D73" s="12" t="s">
        <v>6</v>
      </c>
      <c r="E73" s="15">
        <v>0.19400000000000001</v>
      </c>
      <c r="F73" s="16">
        <f t="shared" si="12"/>
        <v>26090</v>
      </c>
      <c r="G73" s="16">
        <v>5061.46</v>
      </c>
      <c r="H73" s="16">
        <f t="shared" si="0"/>
        <v>5061.46</v>
      </c>
      <c r="I73" s="16">
        <v>26407</v>
      </c>
      <c r="J73" s="16">
        <f t="shared" si="1"/>
        <v>5122.9580000000005</v>
      </c>
      <c r="K73" s="37">
        <v>34800</v>
      </c>
      <c r="L73" s="37">
        <f t="shared" si="2"/>
        <v>6751.2</v>
      </c>
      <c r="M73" s="61"/>
      <c r="N73" s="33">
        <v>27900</v>
      </c>
      <c r="O73" s="33">
        <v>24400</v>
      </c>
      <c r="P73" s="83" t="s">
        <v>641</v>
      </c>
      <c r="Q73" s="119"/>
      <c r="R73" s="90"/>
    </row>
    <row r="74" spans="1:19" ht="15.75" customHeight="1">
      <c r="A74" s="65">
        <v>52598</v>
      </c>
      <c r="B74" s="66" t="s">
        <v>157</v>
      </c>
      <c r="C74" s="13" t="s">
        <v>158</v>
      </c>
      <c r="D74" s="12" t="s">
        <v>6</v>
      </c>
      <c r="E74" s="15">
        <v>0.34300000000000003</v>
      </c>
      <c r="F74" s="16">
        <f t="shared" si="12"/>
        <v>27010.0583090379</v>
      </c>
      <c r="G74" s="16">
        <v>9264.4500000000007</v>
      </c>
      <c r="H74" s="16">
        <f t="shared" si="0"/>
        <v>9264.4500000000007</v>
      </c>
      <c r="I74" s="16">
        <v>26597</v>
      </c>
      <c r="J74" s="16">
        <f t="shared" si="1"/>
        <v>9122.7710000000006</v>
      </c>
      <c r="K74" s="37">
        <v>34800</v>
      </c>
      <c r="L74" s="37">
        <f t="shared" si="2"/>
        <v>11936.400000000001</v>
      </c>
      <c r="M74" s="61">
        <v>0.34</v>
      </c>
      <c r="N74" s="33">
        <v>27900</v>
      </c>
      <c r="O74" s="33">
        <v>24400</v>
      </c>
      <c r="P74" s="83" t="s">
        <v>641</v>
      </c>
      <c r="Q74" s="119"/>
      <c r="R74" s="90"/>
      <c r="S74" s="144" t="s">
        <v>1150</v>
      </c>
    </row>
    <row r="75" spans="1:19" ht="15.75" customHeight="1">
      <c r="A75" s="65">
        <v>142723</v>
      </c>
      <c r="B75" s="66" t="s">
        <v>159</v>
      </c>
      <c r="C75" s="13" t="s">
        <v>160</v>
      </c>
      <c r="D75" s="12" t="s">
        <v>6</v>
      </c>
      <c r="E75" s="15">
        <v>0.52800000000000002</v>
      </c>
      <c r="F75" s="16">
        <f t="shared" si="12"/>
        <v>27247.53787878788</v>
      </c>
      <c r="G75" s="16">
        <v>14386.7</v>
      </c>
      <c r="H75" s="16">
        <f t="shared" si="0"/>
        <v>14386.7</v>
      </c>
      <c r="I75" s="16">
        <v>27248</v>
      </c>
      <c r="J75" s="16">
        <f t="shared" si="1"/>
        <v>14386.944000000001</v>
      </c>
      <c r="K75" s="37">
        <v>34800</v>
      </c>
      <c r="L75" s="37">
        <f t="shared" si="2"/>
        <v>18374.400000000001</v>
      </c>
      <c r="M75" s="61"/>
      <c r="N75" s="33">
        <v>27900</v>
      </c>
      <c r="O75" s="33">
        <v>24400</v>
      </c>
      <c r="P75" s="83" t="s">
        <v>641</v>
      </c>
      <c r="Q75" s="119"/>
      <c r="R75" s="90"/>
    </row>
    <row r="76" spans="1:19" ht="15.75" customHeight="1">
      <c r="A76" s="65">
        <v>5225</v>
      </c>
      <c r="B76" s="66" t="s">
        <v>161</v>
      </c>
      <c r="C76" s="13" t="s">
        <v>162</v>
      </c>
      <c r="D76" s="12" t="s">
        <v>6</v>
      </c>
      <c r="E76" s="15">
        <v>0.61399999999999999</v>
      </c>
      <c r="F76" s="16">
        <f t="shared" si="12"/>
        <v>34000.016286644946</v>
      </c>
      <c r="G76" s="16">
        <v>20876.009999999998</v>
      </c>
      <c r="H76" s="16">
        <f t="shared" si="0"/>
        <v>20876.009999999998</v>
      </c>
      <c r="I76" s="16">
        <v>34000</v>
      </c>
      <c r="J76" s="16">
        <f t="shared" si="1"/>
        <v>20876</v>
      </c>
      <c r="K76" s="37">
        <v>31300</v>
      </c>
      <c r="L76" s="37">
        <f t="shared" si="2"/>
        <v>19218.2</v>
      </c>
      <c r="M76" s="61">
        <v>0.53</v>
      </c>
      <c r="N76" s="33">
        <v>25100</v>
      </c>
      <c r="O76" s="33">
        <v>22000</v>
      </c>
      <c r="P76" s="83" t="s">
        <v>641</v>
      </c>
      <c r="Q76" s="119"/>
      <c r="R76" s="90"/>
      <c r="S76" s="144" t="s">
        <v>1145</v>
      </c>
    </row>
    <row r="77" spans="1:19" ht="15.75" customHeight="1">
      <c r="A77" s="65">
        <v>146900</v>
      </c>
      <c r="B77" s="66" t="s">
        <v>163</v>
      </c>
      <c r="C77" s="13" t="s">
        <v>164</v>
      </c>
      <c r="D77" s="12" t="s">
        <v>6</v>
      </c>
      <c r="E77" s="15">
        <v>0.71399999999999997</v>
      </c>
      <c r="F77" s="16">
        <f t="shared" si="12"/>
        <v>27660.000000000004</v>
      </c>
      <c r="G77" s="16">
        <v>19749.240000000002</v>
      </c>
      <c r="H77" s="16">
        <f t="shared" si="0"/>
        <v>19749.240000000002</v>
      </c>
      <c r="I77" s="16">
        <v>27507</v>
      </c>
      <c r="J77" s="16">
        <f t="shared" si="1"/>
        <v>19639.998</v>
      </c>
      <c r="K77" s="37">
        <v>34800</v>
      </c>
      <c r="L77" s="37">
        <f t="shared" si="2"/>
        <v>24847.199999999997</v>
      </c>
      <c r="M77" s="61"/>
      <c r="N77" s="33">
        <v>28000</v>
      </c>
      <c r="O77" s="33">
        <v>25000</v>
      </c>
      <c r="P77" s="83" t="s">
        <v>641</v>
      </c>
      <c r="Q77" s="119"/>
      <c r="R77" s="90"/>
    </row>
    <row r="78" spans="1:19" ht="15.75" customHeight="1">
      <c r="A78" s="65">
        <v>125431</v>
      </c>
      <c r="B78" s="66" t="s">
        <v>167</v>
      </c>
      <c r="C78" s="13" t="s">
        <v>168</v>
      </c>
      <c r="D78" s="12" t="s">
        <v>6</v>
      </c>
      <c r="E78" s="15">
        <v>1.421</v>
      </c>
      <c r="F78" s="16">
        <f t="shared" si="12"/>
        <v>27630.879662209714</v>
      </c>
      <c r="G78" s="16">
        <v>39263.480000000003</v>
      </c>
      <c r="H78" s="16">
        <f t="shared" ref="H78:H143" si="15">F78*E78</f>
        <v>39263.480000000003</v>
      </c>
      <c r="I78" s="16">
        <v>27615</v>
      </c>
      <c r="J78" s="16">
        <f t="shared" ref="J78:J143" si="16">I78*E78</f>
        <v>39240.915000000001</v>
      </c>
      <c r="K78" s="37">
        <v>36000</v>
      </c>
      <c r="L78" s="37">
        <f t="shared" ref="L78:L143" si="17">K78*E78</f>
        <v>51156</v>
      </c>
      <c r="M78" s="61"/>
      <c r="N78" s="33">
        <f t="shared" si="13"/>
        <v>28800</v>
      </c>
      <c r="O78" s="33">
        <f t="shared" si="14"/>
        <v>25200</v>
      </c>
      <c r="P78" s="83" t="s">
        <v>641</v>
      </c>
      <c r="Q78" s="119"/>
      <c r="R78" s="90"/>
    </row>
    <row r="79" spans="1:19" ht="15.75" customHeight="1">
      <c r="A79" s="66">
        <v>3507</v>
      </c>
      <c r="B79" s="66" t="s">
        <v>171</v>
      </c>
      <c r="C79" s="13" t="s">
        <v>172</v>
      </c>
      <c r="D79" s="12" t="s">
        <v>6</v>
      </c>
      <c r="E79" s="15">
        <v>0.37</v>
      </c>
      <c r="F79" s="16">
        <f t="shared" si="12"/>
        <v>87000</v>
      </c>
      <c r="G79" s="16">
        <v>32190</v>
      </c>
      <c r="H79" s="16">
        <f t="shared" si="15"/>
        <v>32190</v>
      </c>
      <c r="I79" s="16">
        <v>41310</v>
      </c>
      <c r="J79" s="16">
        <f t="shared" si="16"/>
        <v>15284.699999999999</v>
      </c>
      <c r="K79" s="37">
        <v>86000</v>
      </c>
      <c r="L79" s="37">
        <f t="shared" si="17"/>
        <v>31820</v>
      </c>
      <c r="M79" s="61"/>
      <c r="N79" s="33">
        <f t="shared" si="13"/>
        <v>68800</v>
      </c>
      <c r="O79" s="33">
        <f t="shared" si="14"/>
        <v>60199.999999999993</v>
      </c>
      <c r="P79" s="83" t="s">
        <v>641</v>
      </c>
      <c r="Q79" s="119"/>
      <c r="R79" s="90"/>
    </row>
    <row r="80" spans="1:19" ht="15.75" customHeight="1">
      <c r="A80" s="66">
        <v>3527</v>
      </c>
      <c r="B80" s="66" t="s">
        <v>173</v>
      </c>
      <c r="C80" s="13" t="s">
        <v>174</v>
      </c>
      <c r="D80" s="12" t="s">
        <v>6</v>
      </c>
      <c r="E80" s="15">
        <v>0.15</v>
      </c>
      <c r="F80" s="16">
        <f t="shared" si="12"/>
        <v>85000</v>
      </c>
      <c r="G80" s="16">
        <v>12750</v>
      </c>
      <c r="H80" s="16">
        <f t="shared" si="15"/>
        <v>12750</v>
      </c>
      <c r="I80" s="16">
        <v>27239</v>
      </c>
      <c r="J80" s="16">
        <f t="shared" si="16"/>
        <v>4085.85</v>
      </c>
      <c r="K80" s="37">
        <v>86000</v>
      </c>
      <c r="L80" s="37">
        <f t="shared" si="17"/>
        <v>12900</v>
      </c>
      <c r="M80" s="61"/>
      <c r="N80" s="33">
        <f t="shared" si="13"/>
        <v>68800</v>
      </c>
      <c r="O80" s="33">
        <f t="shared" si="14"/>
        <v>60199.999999999993</v>
      </c>
      <c r="P80" s="83" t="s">
        <v>641</v>
      </c>
      <c r="Q80" s="119"/>
      <c r="R80" s="90"/>
    </row>
    <row r="81" spans="1:19" ht="15.75" customHeight="1">
      <c r="A81" s="100"/>
      <c r="B81" s="101"/>
      <c r="C81" s="101" t="s">
        <v>1002</v>
      </c>
      <c r="D81" s="102"/>
      <c r="E81" s="102"/>
      <c r="F81" s="102"/>
      <c r="G81" s="102"/>
      <c r="H81" s="102"/>
      <c r="I81" s="102"/>
      <c r="J81" s="102"/>
      <c r="K81" s="102"/>
      <c r="L81" s="102"/>
      <c r="M81" s="103"/>
      <c r="N81" s="102"/>
      <c r="O81" s="102"/>
      <c r="P81" s="57"/>
      <c r="Q81" s="119"/>
      <c r="R81" s="90"/>
    </row>
    <row r="82" spans="1:19" ht="15.75" customHeight="1">
      <c r="A82" s="65">
        <v>143018</v>
      </c>
      <c r="B82" s="66" t="s">
        <v>187</v>
      </c>
      <c r="C82" s="13" t="s">
        <v>1051</v>
      </c>
      <c r="D82" s="12" t="s">
        <v>6</v>
      </c>
      <c r="E82" s="70">
        <f>13.849-11.871</f>
        <v>1.9779999999999998</v>
      </c>
      <c r="F82" s="16">
        <f>G82/E82</f>
        <v>29476.895854398386</v>
      </c>
      <c r="G82" s="16">
        <v>58305.3</v>
      </c>
      <c r="H82" s="16">
        <f t="shared" si="15"/>
        <v>58305.3</v>
      </c>
      <c r="I82" s="16">
        <v>29477</v>
      </c>
      <c r="J82" s="16">
        <f t="shared" si="16"/>
        <v>58305.505999999994</v>
      </c>
      <c r="K82" s="37">
        <v>36790</v>
      </c>
      <c r="L82" s="37">
        <f t="shared" si="17"/>
        <v>72770.62</v>
      </c>
      <c r="M82" s="61"/>
      <c r="N82" s="33">
        <v>29500</v>
      </c>
      <c r="O82" s="33">
        <v>25800</v>
      </c>
      <c r="P82" s="83"/>
      <c r="Q82" s="119"/>
      <c r="R82" s="90"/>
    </row>
    <row r="83" spans="1:19" ht="15.75" customHeight="1">
      <c r="A83" s="66">
        <v>3574</v>
      </c>
      <c r="B83" s="66" t="s">
        <v>192</v>
      </c>
      <c r="C83" s="13" t="s">
        <v>1052</v>
      </c>
      <c r="D83" s="12" t="s">
        <v>6</v>
      </c>
      <c r="E83" s="70">
        <v>4.8840000000000003</v>
      </c>
      <c r="F83" s="16">
        <v>31903.200000000001</v>
      </c>
      <c r="G83" s="16">
        <f>E83*F83</f>
        <v>155815.22880000001</v>
      </c>
      <c r="H83" s="16">
        <f t="shared" si="15"/>
        <v>155815.22880000001</v>
      </c>
      <c r="I83" s="16">
        <v>31358</v>
      </c>
      <c r="J83" s="16">
        <f t="shared" si="16"/>
        <v>153152.47200000001</v>
      </c>
      <c r="K83" s="37">
        <v>36790</v>
      </c>
      <c r="L83" s="37">
        <f t="shared" si="17"/>
        <v>179682.36000000002</v>
      </c>
      <c r="M83" s="61"/>
      <c r="N83" s="33">
        <v>29500</v>
      </c>
      <c r="O83" s="33">
        <v>25800</v>
      </c>
      <c r="P83" s="83"/>
      <c r="Q83" s="119"/>
      <c r="R83" s="90"/>
    </row>
    <row r="84" spans="1:19" ht="15.75" customHeight="1">
      <c r="A84" s="65">
        <v>138176</v>
      </c>
      <c r="B84" s="66" t="s">
        <v>194</v>
      </c>
      <c r="C84" s="13" t="s">
        <v>195</v>
      </c>
      <c r="D84" s="12" t="s">
        <v>6</v>
      </c>
      <c r="E84" s="70">
        <f>4.639-Q84</f>
        <v>2.6430000000000002</v>
      </c>
      <c r="F84" s="16">
        <v>32020.45</v>
      </c>
      <c r="G84" s="16">
        <f>E84*F84</f>
        <v>84630.049350000016</v>
      </c>
      <c r="H84" s="16">
        <f t="shared" si="15"/>
        <v>84630.049350000016</v>
      </c>
      <c r="I84" s="16">
        <v>33664</v>
      </c>
      <c r="J84" s="16">
        <f t="shared" si="16"/>
        <v>88973.952000000005</v>
      </c>
      <c r="K84" s="37">
        <v>37990</v>
      </c>
      <c r="L84" s="37">
        <f t="shared" si="17"/>
        <v>100407.57</v>
      </c>
      <c r="M84" s="61"/>
      <c r="N84" s="33">
        <v>30400</v>
      </c>
      <c r="O84" s="33">
        <v>26600</v>
      </c>
      <c r="P84" s="83"/>
      <c r="Q84" s="119">
        <v>1.996</v>
      </c>
      <c r="R84" s="90">
        <f t="shared" ref="R84:R94" si="18">E84+Q84</f>
        <v>4.6390000000000002</v>
      </c>
    </row>
    <row r="85" spans="1:19" ht="15.75" customHeight="1">
      <c r="A85" s="65">
        <v>140361</v>
      </c>
      <c r="B85" s="66" t="s">
        <v>196</v>
      </c>
      <c r="C85" s="13" t="s">
        <v>197</v>
      </c>
      <c r="D85" s="12" t="s">
        <v>6</v>
      </c>
      <c r="E85" s="15">
        <v>10.314</v>
      </c>
      <c r="F85" s="16">
        <f t="shared" ref="F85:F86" si="19">G85/E85</f>
        <v>35599.999030444058</v>
      </c>
      <c r="G85" s="16">
        <v>367178.39</v>
      </c>
      <c r="H85" s="16">
        <f t="shared" si="15"/>
        <v>367178.39</v>
      </c>
      <c r="I85" s="16">
        <v>35600</v>
      </c>
      <c r="J85" s="16">
        <f t="shared" si="16"/>
        <v>367178.4</v>
      </c>
      <c r="K85" s="37">
        <v>37990</v>
      </c>
      <c r="L85" s="37">
        <f t="shared" si="17"/>
        <v>391828.86</v>
      </c>
      <c r="M85" s="61">
        <v>10.314</v>
      </c>
      <c r="N85" s="33">
        <v>31000</v>
      </c>
      <c r="O85" s="33">
        <v>27000</v>
      </c>
      <c r="P85" s="83"/>
      <c r="Q85" s="119"/>
      <c r="R85" s="90"/>
      <c r="S85" s="144" t="s">
        <v>1156</v>
      </c>
    </row>
    <row r="86" spans="1:19" ht="15.75" customHeight="1">
      <c r="A86" s="65">
        <v>3605</v>
      </c>
      <c r="B86" s="66" t="s">
        <v>200</v>
      </c>
      <c r="C86" s="13" t="s">
        <v>815</v>
      </c>
      <c r="D86" s="12" t="s">
        <v>6</v>
      </c>
      <c r="E86" s="70">
        <f>0.083-0.051</f>
        <v>3.2000000000000008E-2</v>
      </c>
      <c r="F86" s="16">
        <f t="shared" si="19"/>
        <v>99340.624999999985</v>
      </c>
      <c r="G86" s="16">
        <v>3178.9</v>
      </c>
      <c r="H86" s="16">
        <f t="shared" si="15"/>
        <v>3178.9</v>
      </c>
      <c r="I86" s="16">
        <v>41685</v>
      </c>
      <c r="J86" s="16">
        <f t="shared" si="16"/>
        <v>1333.9200000000003</v>
      </c>
      <c r="K86" s="37">
        <v>38650</v>
      </c>
      <c r="L86" s="37">
        <f t="shared" si="17"/>
        <v>1236.8000000000002</v>
      </c>
      <c r="M86" s="61"/>
      <c r="N86" s="33">
        <v>31000</v>
      </c>
      <c r="O86" s="33">
        <v>27100</v>
      </c>
      <c r="P86" s="83"/>
      <c r="Q86" s="119"/>
      <c r="R86" s="90"/>
    </row>
    <row r="87" spans="1:19" ht="15.75" customHeight="1">
      <c r="A87" s="66">
        <v>3617</v>
      </c>
      <c r="B87" s="66" t="s">
        <v>222</v>
      </c>
      <c r="C87" s="13" t="s">
        <v>223</v>
      </c>
      <c r="D87" s="12" t="s">
        <v>6</v>
      </c>
      <c r="E87" s="70">
        <f>1.12-0.568</f>
        <v>0.55200000000000016</v>
      </c>
      <c r="F87" s="16">
        <v>40500</v>
      </c>
      <c r="G87" s="16">
        <f>E87*F87</f>
        <v>22356.000000000007</v>
      </c>
      <c r="H87" s="16">
        <f t="shared" si="15"/>
        <v>22356.000000000007</v>
      </c>
      <c r="I87" s="16">
        <v>38461</v>
      </c>
      <c r="J87" s="16">
        <f t="shared" si="16"/>
        <v>21230.472000000005</v>
      </c>
      <c r="K87" s="37">
        <v>37790</v>
      </c>
      <c r="L87" s="37">
        <f t="shared" si="17"/>
        <v>20860.080000000005</v>
      </c>
      <c r="M87" s="61"/>
      <c r="N87" s="33">
        <v>30300</v>
      </c>
      <c r="O87" s="33">
        <v>26500</v>
      </c>
      <c r="P87" s="83"/>
      <c r="Q87" s="119">
        <v>0.438</v>
      </c>
      <c r="R87" s="90">
        <f>Q87+E87</f>
        <v>0.99000000000000021</v>
      </c>
    </row>
    <row r="88" spans="1:19" ht="15.75" customHeight="1">
      <c r="A88" s="65">
        <v>112099</v>
      </c>
      <c r="B88" s="66" t="s">
        <v>224</v>
      </c>
      <c r="C88" s="13" t="s">
        <v>1005</v>
      </c>
      <c r="D88" s="12" t="s">
        <v>4</v>
      </c>
      <c r="E88" s="15">
        <v>42.5</v>
      </c>
      <c r="F88" s="16">
        <f t="shared" ref="F88:F129" si="20">G88/E88</f>
        <v>354.9</v>
      </c>
      <c r="G88" s="16">
        <v>15083.25</v>
      </c>
      <c r="H88" s="16">
        <f t="shared" si="15"/>
        <v>15083.249999999998</v>
      </c>
      <c r="I88" s="16">
        <v>354.91</v>
      </c>
      <c r="J88" s="16">
        <f t="shared" si="16"/>
        <v>15083.675000000001</v>
      </c>
      <c r="K88" s="37">
        <v>450</v>
      </c>
      <c r="L88" s="37">
        <f t="shared" si="17"/>
        <v>19125</v>
      </c>
      <c r="M88" s="61"/>
      <c r="N88" s="33">
        <f t="shared" ref="N88" si="21">K88*(1-20%)</f>
        <v>360</v>
      </c>
      <c r="O88" s="33">
        <v>320</v>
      </c>
      <c r="P88" s="83" t="s">
        <v>673</v>
      </c>
      <c r="Q88" s="119"/>
      <c r="R88" s="90"/>
    </row>
    <row r="89" spans="1:19" ht="31.5" customHeight="1">
      <c r="A89" s="65">
        <v>176232</v>
      </c>
      <c r="B89" s="66" t="s">
        <v>225</v>
      </c>
      <c r="C89" s="13" t="s">
        <v>1053</v>
      </c>
      <c r="D89" s="12" t="s">
        <v>4</v>
      </c>
      <c r="E89" s="15">
        <v>19.41</v>
      </c>
      <c r="F89" s="16">
        <f t="shared" si="20"/>
        <v>1001.9433281813499</v>
      </c>
      <c r="G89" s="16">
        <v>19447.72</v>
      </c>
      <c r="H89" s="16">
        <f t="shared" si="15"/>
        <v>19447.72</v>
      </c>
      <c r="I89" s="16">
        <v>809.55</v>
      </c>
      <c r="J89" s="16">
        <f t="shared" si="16"/>
        <v>15713.3655</v>
      </c>
      <c r="K89" s="37">
        <v>450</v>
      </c>
      <c r="L89" s="37">
        <f t="shared" si="17"/>
        <v>8734.5</v>
      </c>
      <c r="M89" s="61"/>
      <c r="N89" s="33">
        <v>640</v>
      </c>
      <c r="O89" s="33">
        <v>560</v>
      </c>
      <c r="P89" s="83" t="s">
        <v>674</v>
      </c>
      <c r="Q89" s="119"/>
      <c r="R89" s="90"/>
    </row>
    <row r="90" spans="1:19" ht="31.5" customHeight="1">
      <c r="A90" s="65">
        <v>176232</v>
      </c>
      <c r="B90" s="66" t="s">
        <v>226</v>
      </c>
      <c r="C90" s="13" t="s">
        <v>1060</v>
      </c>
      <c r="D90" s="12" t="s">
        <v>4</v>
      </c>
      <c r="E90" s="15">
        <v>43.85</v>
      </c>
      <c r="F90" s="16">
        <f t="shared" si="20"/>
        <v>957.28369441277073</v>
      </c>
      <c r="G90" s="16">
        <v>41976.89</v>
      </c>
      <c r="H90" s="16">
        <f t="shared" si="15"/>
        <v>41976.89</v>
      </c>
      <c r="I90" s="16">
        <v>809.55</v>
      </c>
      <c r="J90" s="16">
        <f t="shared" si="16"/>
        <v>35498.767500000002</v>
      </c>
      <c r="K90" s="37">
        <v>450</v>
      </c>
      <c r="L90" s="37">
        <f t="shared" si="17"/>
        <v>19732.5</v>
      </c>
      <c r="M90" s="61"/>
      <c r="N90" s="33">
        <v>640</v>
      </c>
      <c r="O90" s="33">
        <v>560</v>
      </c>
      <c r="P90" s="83" t="s">
        <v>674</v>
      </c>
      <c r="Q90" s="119"/>
      <c r="R90" s="90"/>
    </row>
    <row r="91" spans="1:19" ht="15.75" customHeight="1">
      <c r="A91" s="65">
        <v>182895</v>
      </c>
      <c r="B91" s="66" t="s">
        <v>231</v>
      </c>
      <c r="C91" s="13" t="s">
        <v>1054</v>
      </c>
      <c r="D91" s="12" t="s">
        <v>6</v>
      </c>
      <c r="E91" s="15">
        <v>6.5940000000000003</v>
      </c>
      <c r="F91" s="16">
        <f t="shared" si="20"/>
        <v>46432.48862602366</v>
      </c>
      <c r="G91" s="16">
        <v>306175.83</v>
      </c>
      <c r="H91" s="16">
        <f t="shared" si="15"/>
        <v>306175.83</v>
      </c>
      <c r="I91" s="16">
        <v>46433</v>
      </c>
      <c r="J91" s="16">
        <f t="shared" si="16"/>
        <v>306179.20199999999</v>
      </c>
      <c r="K91" s="37">
        <v>39930</v>
      </c>
      <c r="L91" s="37">
        <f t="shared" si="17"/>
        <v>263298.42</v>
      </c>
      <c r="M91" s="61"/>
      <c r="N91" s="33">
        <v>32000</v>
      </c>
      <c r="O91" s="33">
        <v>28000</v>
      </c>
      <c r="P91" s="83"/>
      <c r="Q91" s="119"/>
      <c r="R91" s="90"/>
    </row>
    <row r="92" spans="1:19" ht="15.75" customHeight="1">
      <c r="A92" s="65">
        <v>84008</v>
      </c>
      <c r="B92" s="66" t="s">
        <v>233</v>
      </c>
      <c r="C92" s="13" t="s">
        <v>1061</v>
      </c>
      <c r="D92" s="12" t="s">
        <v>4</v>
      </c>
      <c r="E92" s="15">
        <v>5</v>
      </c>
      <c r="F92" s="16">
        <f t="shared" si="20"/>
        <v>213.28400000000002</v>
      </c>
      <c r="G92" s="16">
        <v>1066.42</v>
      </c>
      <c r="H92" s="16">
        <f t="shared" si="15"/>
        <v>1066.42</v>
      </c>
      <c r="I92" s="16">
        <v>278.3</v>
      </c>
      <c r="J92" s="16">
        <f t="shared" si="16"/>
        <v>1391.5</v>
      </c>
      <c r="K92" s="37">
        <v>240</v>
      </c>
      <c r="L92" s="37">
        <f t="shared" si="17"/>
        <v>1200</v>
      </c>
      <c r="M92" s="61"/>
      <c r="N92" s="33">
        <v>200</v>
      </c>
      <c r="O92" s="33">
        <v>170</v>
      </c>
      <c r="P92" s="83"/>
      <c r="Q92" s="119"/>
      <c r="R92" s="90"/>
    </row>
    <row r="93" spans="1:19" ht="15.75" customHeight="1">
      <c r="A93" s="65">
        <v>84008</v>
      </c>
      <c r="B93" s="66" t="s">
        <v>234</v>
      </c>
      <c r="C93" s="13" t="s">
        <v>1140</v>
      </c>
      <c r="D93" s="12" t="s">
        <v>4</v>
      </c>
      <c r="E93" s="15">
        <v>90</v>
      </c>
      <c r="F93" s="16">
        <f t="shared" si="20"/>
        <v>213.28311111111111</v>
      </c>
      <c r="G93" s="16">
        <v>19195.48</v>
      </c>
      <c r="H93" s="16">
        <f t="shared" si="15"/>
        <v>19195.48</v>
      </c>
      <c r="I93" s="16">
        <v>278.3</v>
      </c>
      <c r="J93" s="16">
        <f t="shared" si="16"/>
        <v>25047</v>
      </c>
      <c r="K93" s="37">
        <v>240</v>
      </c>
      <c r="L93" s="37">
        <f t="shared" si="17"/>
        <v>21600</v>
      </c>
      <c r="M93" s="61"/>
      <c r="N93" s="33">
        <v>200</v>
      </c>
      <c r="O93" s="33">
        <v>170</v>
      </c>
      <c r="P93" s="83"/>
      <c r="Q93" s="119"/>
      <c r="R93" s="90"/>
    </row>
    <row r="94" spans="1:19" ht="15.75" customHeight="1">
      <c r="A94" s="65">
        <v>110186</v>
      </c>
      <c r="B94" s="66" t="s">
        <v>251</v>
      </c>
      <c r="C94" s="13" t="s">
        <v>252</v>
      </c>
      <c r="D94" s="12" t="s">
        <v>6</v>
      </c>
      <c r="E94" s="15">
        <v>0.22500000000000001</v>
      </c>
      <c r="F94" s="16">
        <v>39500</v>
      </c>
      <c r="G94" s="16">
        <f>E94*F94</f>
        <v>8887.5</v>
      </c>
      <c r="H94" s="16">
        <f t="shared" ref="H94:H96" si="22">F94*E94</f>
        <v>8887.5</v>
      </c>
      <c r="I94" s="16">
        <v>40675</v>
      </c>
      <c r="J94" s="16">
        <f t="shared" ref="J94:J96" si="23">I94*E94</f>
        <v>9151.875</v>
      </c>
      <c r="K94" s="37">
        <v>38860</v>
      </c>
      <c r="L94" s="37">
        <f t="shared" ref="L94:L96" si="24">K94*E94</f>
        <v>8743.5</v>
      </c>
      <c r="M94" s="61"/>
      <c r="N94" s="33">
        <v>31100</v>
      </c>
      <c r="O94" s="33">
        <v>27300</v>
      </c>
      <c r="P94" s="83"/>
      <c r="Q94" s="119">
        <v>0.307</v>
      </c>
      <c r="R94" s="90">
        <f t="shared" si="18"/>
        <v>0.53200000000000003</v>
      </c>
    </row>
    <row r="95" spans="1:19" ht="30" customHeight="1">
      <c r="A95" s="65">
        <v>84008</v>
      </c>
      <c r="B95" s="66" t="s">
        <v>253</v>
      </c>
      <c r="C95" s="13" t="s">
        <v>1062</v>
      </c>
      <c r="D95" s="12" t="s">
        <v>4</v>
      </c>
      <c r="E95" s="15">
        <v>405</v>
      </c>
      <c r="F95" s="16">
        <f t="shared" ref="F95:F96" si="25">G95/E95</f>
        <v>336.00501234567901</v>
      </c>
      <c r="G95" s="16">
        <v>136082.03</v>
      </c>
      <c r="H95" s="16">
        <f t="shared" si="22"/>
        <v>136082.03</v>
      </c>
      <c r="I95" s="16">
        <v>278.3</v>
      </c>
      <c r="J95" s="16">
        <f t="shared" si="23"/>
        <v>112711.5</v>
      </c>
      <c r="K95" s="37">
        <v>315</v>
      </c>
      <c r="L95" s="37">
        <f t="shared" si="24"/>
        <v>127575</v>
      </c>
      <c r="M95" s="61"/>
      <c r="N95" s="33">
        <v>260</v>
      </c>
      <c r="O95" s="33">
        <v>230</v>
      </c>
      <c r="P95" s="83" t="s">
        <v>674</v>
      </c>
      <c r="Q95" s="119"/>
      <c r="R95" s="90"/>
    </row>
    <row r="96" spans="1:19" ht="32.25" customHeight="1">
      <c r="A96" s="65">
        <v>184729</v>
      </c>
      <c r="B96" s="66" t="s">
        <v>232</v>
      </c>
      <c r="C96" s="13" t="s">
        <v>1006</v>
      </c>
      <c r="D96" s="12" t="s">
        <v>4</v>
      </c>
      <c r="E96" s="15">
        <v>7.5</v>
      </c>
      <c r="F96" s="16">
        <f t="shared" si="25"/>
        <v>1936.2666666666667</v>
      </c>
      <c r="G96" s="16">
        <v>14522</v>
      </c>
      <c r="H96" s="16">
        <f t="shared" si="22"/>
        <v>14522</v>
      </c>
      <c r="I96" s="16">
        <v>1937</v>
      </c>
      <c r="J96" s="16">
        <f t="shared" si="23"/>
        <v>14527.5</v>
      </c>
      <c r="K96" s="37">
        <v>369</v>
      </c>
      <c r="L96" s="37">
        <f t="shared" si="24"/>
        <v>2767.5</v>
      </c>
      <c r="M96" s="61"/>
      <c r="N96" s="33">
        <v>300</v>
      </c>
      <c r="O96" s="33">
        <v>260</v>
      </c>
      <c r="P96" s="83"/>
      <c r="Q96" s="119"/>
      <c r="R96" s="90"/>
    </row>
    <row r="97" spans="1:18" ht="16.5" customHeight="1">
      <c r="A97" s="104"/>
      <c r="B97" s="105"/>
      <c r="C97" s="105" t="s">
        <v>1003</v>
      </c>
      <c r="D97" s="106"/>
      <c r="E97" s="106"/>
      <c r="F97" s="106"/>
      <c r="G97" s="106"/>
      <c r="H97" s="106"/>
      <c r="I97" s="106"/>
      <c r="J97" s="106"/>
      <c r="K97" s="106"/>
      <c r="L97" s="106"/>
      <c r="M97" s="103"/>
      <c r="N97" s="106"/>
      <c r="O97" s="106"/>
      <c r="P97" s="58"/>
      <c r="Q97" s="119"/>
      <c r="R97" s="90"/>
    </row>
    <row r="98" spans="1:18" ht="31.5" customHeight="1">
      <c r="A98" s="65">
        <v>69644</v>
      </c>
      <c r="B98" s="66" t="s">
        <v>1149</v>
      </c>
      <c r="C98" s="13" t="s">
        <v>1103</v>
      </c>
      <c r="D98" s="12" t="s">
        <v>4</v>
      </c>
      <c r="E98" s="15">
        <v>336.315</v>
      </c>
      <c r="F98" s="16">
        <f t="shared" si="20"/>
        <v>275.20000594680585</v>
      </c>
      <c r="G98" s="16">
        <v>92553.89</v>
      </c>
      <c r="H98" s="16">
        <f t="shared" si="15"/>
        <v>92553.890000000014</v>
      </c>
      <c r="I98" s="16">
        <v>283</v>
      </c>
      <c r="J98" s="16">
        <f t="shared" si="16"/>
        <v>95177.145000000004</v>
      </c>
      <c r="K98" s="37">
        <v>240</v>
      </c>
      <c r="L98" s="37">
        <f t="shared" si="17"/>
        <v>80715.600000000006</v>
      </c>
      <c r="M98" s="61"/>
      <c r="N98" s="33">
        <v>200</v>
      </c>
      <c r="O98" s="33">
        <v>170</v>
      </c>
      <c r="P98" s="83"/>
      <c r="Q98" s="119"/>
      <c r="R98" s="90"/>
    </row>
    <row r="99" spans="1:18" ht="31.5" customHeight="1">
      <c r="A99" s="66">
        <v>69644</v>
      </c>
      <c r="B99" s="66" t="s">
        <v>236</v>
      </c>
      <c r="C99" s="13" t="s">
        <v>237</v>
      </c>
      <c r="D99" s="12" t="s">
        <v>4</v>
      </c>
      <c r="E99" s="15">
        <v>49.45</v>
      </c>
      <c r="F99" s="16">
        <f t="shared" si="20"/>
        <v>345</v>
      </c>
      <c r="G99" s="16">
        <v>17060.25</v>
      </c>
      <c r="H99" s="16">
        <f t="shared" si="15"/>
        <v>17060.25</v>
      </c>
      <c r="I99" s="16">
        <v>283</v>
      </c>
      <c r="J99" s="16">
        <f t="shared" si="16"/>
        <v>13994.35</v>
      </c>
      <c r="K99" s="37">
        <v>240</v>
      </c>
      <c r="L99" s="37">
        <f t="shared" si="17"/>
        <v>11868</v>
      </c>
      <c r="M99" s="61"/>
      <c r="N99" s="33">
        <v>200</v>
      </c>
      <c r="O99" s="33">
        <v>170</v>
      </c>
      <c r="P99" s="83"/>
      <c r="Q99" s="119"/>
      <c r="R99" s="90"/>
    </row>
    <row r="100" spans="1:18" ht="31.5" customHeight="1">
      <c r="A100" s="65">
        <v>69644</v>
      </c>
      <c r="B100" s="66" t="s">
        <v>238</v>
      </c>
      <c r="C100" s="13" t="s">
        <v>239</v>
      </c>
      <c r="D100" s="12" t="s">
        <v>4</v>
      </c>
      <c r="E100" s="15">
        <v>18.399999999999999</v>
      </c>
      <c r="F100" s="16">
        <f t="shared" si="20"/>
        <v>275.20000000000005</v>
      </c>
      <c r="G100" s="16">
        <v>5063.68</v>
      </c>
      <c r="H100" s="16">
        <f t="shared" si="15"/>
        <v>5063.68</v>
      </c>
      <c r="I100" s="16">
        <v>283</v>
      </c>
      <c r="J100" s="16">
        <f t="shared" si="16"/>
        <v>5207.2</v>
      </c>
      <c r="K100" s="37">
        <v>240</v>
      </c>
      <c r="L100" s="37">
        <f t="shared" si="17"/>
        <v>4416</v>
      </c>
      <c r="M100" s="61"/>
      <c r="N100" s="33">
        <v>200</v>
      </c>
      <c r="O100" s="33">
        <v>170</v>
      </c>
      <c r="P100" s="83"/>
      <c r="Q100" s="119"/>
      <c r="R100" s="90"/>
    </row>
    <row r="101" spans="1:18" ht="31.5" customHeight="1">
      <c r="A101" s="65">
        <v>69644</v>
      </c>
      <c r="B101" s="66" t="s">
        <v>240</v>
      </c>
      <c r="C101" s="13" t="s">
        <v>241</v>
      </c>
      <c r="D101" s="12" t="s">
        <v>4</v>
      </c>
      <c r="E101" s="15">
        <v>25.3</v>
      </c>
      <c r="F101" s="16">
        <f t="shared" si="20"/>
        <v>275.2</v>
      </c>
      <c r="G101" s="16">
        <v>6962.56</v>
      </c>
      <c r="H101" s="16">
        <f t="shared" si="15"/>
        <v>6962.5599999999995</v>
      </c>
      <c r="I101" s="16">
        <v>283</v>
      </c>
      <c r="J101" s="16">
        <f t="shared" si="16"/>
        <v>7159.9000000000005</v>
      </c>
      <c r="K101" s="37">
        <v>255</v>
      </c>
      <c r="L101" s="37">
        <f t="shared" si="17"/>
        <v>6451.5</v>
      </c>
      <c r="M101" s="61"/>
      <c r="N101" s="33">
        <v>210</v>
      </c>
      <c r="O101" s="33">
        <v>180</v>
      </c>
      <c r="P101" s="83"/>
      <c r="Q101" s="119"/>
      <c r="R101" s="90"/>
    </row>
    <row r="102" spans="1:18" ht="31.5" customHeight="1">
      <c r="A102" s="65">
        <v>69644</v>
      </c>
      <c r="B102" s="66" t="s">
        <v>242</v>
      </c>
      <c r="C102" s="13" t="s">
        <v>243</v>
      </c>
      <c r="D102" s="12" t="s">
        <v>4</v>
      </c>
      <c r="E102" s="15">
        <v>29.9</v>
      </c>
      <c r="F102" s="16">
        <f t="shared" si="20"/>
        <v>275.2</v>
      </c>
      <c r="G102" s="16">
        <v>8228.48</v>
      </c>
      <c r="H102" s="16">
        <f t="shared" si="15"/>
        <v>8228.48</v>
      </c>
      <c r="I102" s="16">
        <v>283</v>
      </c>
      <c r="J102" s="16">
        <f t="shared" si="16"/>
        <v>8461.6999999999989</v>
      </c>
      <c r="K102" s="16">
        <v>240</v>
      </c>
      <c r="L102" s="16">
        <f t="shared" si="17"/>
        <v>7176</v>
      </c>
      <c r="M102" s="62"/>
      <c r="N102" s="33">
        <v>200</v>
      </c>
      <c r="O102" s="33">
        <v>1700</v>
      </c>
      <c r="P102" s="83"/>
      <c r="Q102" s="119"/>
      <c r="R102" s="90"/>
    </row>
    <row r="103" spans="1:18" ht="31.5" customHeight="1">
      <c r="A103" s="65">
        <v>69644</v>
      </c>
      <c r="B103" s="66" t="s">
        <v>244</v>
      </c>
      <c r="C103" s="13" t="s">
        <v>1104</v>
      </c>
      <c r="D103" s="12" t="s">
        <v>4</v>
      </c>
      <c r="E103" s="15">
        <v>196.92</v>
      </c>
      <c r="F103" s="16">
        <f t="shared" si="20"/>
        <v>236.48359739995939</v>
      </c>
      <c r="G103" s="16">
        <v>46568.35</v>
      </c>
      <c r="H103" s="16">
        <f t="shared" si="15"/>
        <v>46568.35</v>
      </c>
      <c r="I103" s="16">
        <v>283</v>
      </c>
      <c r="J103" s="16">
        <f t="shared" si="16"/>
        <v>55728.359999999993</v>
      </c>
      <c r="K103" s="37">
        <v>280</v>
      </c>
      <c r="L103" s="37">
        <f t="shared" si="17"/>
        <v>55137.599999999999</v>
      </c>
      <c r="M103" s="61"/>
      <c r="N103" s="33">
        <v>230</v>
      </c>
      <c r="O103" s="33">
        <v>200</v>
      </c>
      <c r="P103" s="83"/>
      <c r="Q103" s="119"/>
      <c r="R103" s="90"/>
    </row>
    <row r="104" spans="1:18" ht="31.5" customHeight="1">
      <c r="A104" s="65">
        <v>69644</v>
      </c>
      <c r="B104" s="66" t="s">
        <v>245</v>
      </c>
      <c r="C104" s="13" t="s">
        <v>1105</v>
      </c>
      <c r="D104" s="12" t="s">
        <v>4</v>
      </c>
      <c r="E104" s="15">
        <v>14.4</v>
      </c>
      <c r="F104" s="16">
        <f t="shared" si="20"/>
        <v>239.2</v>
      </c>
      <c r="G104" s="16">
        <v>3444.48</v>
      </c>
      <c r="H104" s="16">
        <f t="shared" si="15"/>
        <v>3444.48</v>
      </c>
      <c r="I104" s="16">
        <v>283</v>
      </c>
      <c r="J104" s="16">
        <f t="shared" si="16"/>
        <v>4075.2000000000003</v>
      </c>
      <c r="K104" s="37">
        <v>369</v>
      </c>
      <c r="L104" s="37">
        <f t="shared" si="17"/>
        <v>5313.6</v>
      </c>
      <c r="M104" s="61"/>
      <c r="N104" s="33">
        <v>300</v>
      </c>
      <c r="O104" s="33">
        <v>260</v>
      </c>
      <c r="P104" s="83"/>
      <c r="Q104" s="119"/>
      <c r="R104" s="90"/>
    </row>
    <row r="105" spans="1:18" ht="31.5" customHeight="1">
      <c r="A105" s="65">
        <v>69644</v>
      </c>
      <c r="B105" s="66" t="s">
        <v>246</v>
      </c>
      <c r="C105" s="13" t="s">
        <v>1106</v>
      </c>
      <c r="D105" s="12" t="s">
        <v>4</v>
      </c>
      <c r="E105" s="15">
        <v>7.8</v>
      </c>
      <c r="F105" s="16">
        <f t="shared" si="20"/>
        <v>275.2</v>
      </c>
      <c r="G105" s="16">
        <v>2146.56</v>
      </c>
      <c r="H105" s="16">
        <f t="shared" si="15"/>
        <v>2146.56</v>
      </c>
      <c r="I105" s="16">
        <v>283</v>
      </c>
      <c r="J105" s="16">
        <f t="shared" si="16"/>
        <v>2207.4</v>
      </c>
      <c r="K105" s="37">
        <v>369</v>
      </c>
      <c r="L105" s="37">
        <f t="shared" si="17"/>
        <v>2878.2</v>
      </c>
      <c r="M105" s="61"/>
      <c r="N105" s="33">
        <v>300</v>
      </c>
      <c r="O105" s="33">
        <v>260</v>
      </c>
      <c r="P105" s="83"/>
      <c r="Q105" s="119"/>
      <c r="R105" s="90"/>
    </row>
    <row r="106" spans="1:18" ht="31.5" customHeight="1">
      <c r="A106" s="66" t="s">
        <v>235</v>
      </c>
      <c r="B106" s="66" t="s">
        <v>247</v>
      </c>
      <c r="C106" s="13" t="s">
        <v>1107</v>
      </c>
      <c r="D106" s="12" t="s">
        <v>4</v>
      </c>
      <c r="E106" s="15">
        <v>5.7</v>
      </c>
      <c r="F106" s="16">
        <f t="shared" si="20"/>
        <v>269.68070175438595</v>
      </c>
      <c r="G106" s="16">
        <v>1537.18</v>
      </c>
      <c r="H106" s="16">
        <f t="shared" si="15"/>
        <v>1537.18</v>
      </c>
      <c r="I106" s="16">
        <v>283</v>
      </c>
      <c r="J106" s="16">
        <f t="shared" si="16"/>
        <v>1613.1000000000001</v>
      </c>
      <c r="K106" s="37">
        <v>369</v>
      </c>
      <c r="L106" s="37">
        <f t="shared" si="17"/>
        <v>2103.3000000000002</v>
      </c>
      <c r="M106" s="61"/>
      <c r="N106" s="33">
        <v>300</v>
      </c>
      <c r="O106" s="33">
        <v>260</v>
      </c>
      <c r="P106" s="83"/>
      <c r="Q106" s="119"/>
      <c r="R106" s="90"/>
    </row>
    <row r="107" spans="1:18" ht="15.75" customHeight="1">
      <c r="A107" s="65">
        <v>32117</v>
      </c>
      <c r="B107" s="66" t="s">
        <v>279</v>
      </c>
      <c r="C107" s="13" t="s">
        <v>1121</v>
      </c>
      <c r="D107" s="12" t="s">
        <v>4</v>
      </c>
      <c r="E107" s="15">
        <v>59.531999999999996</v>
      </c>
      <c r="F107" s="16">
        <f t="shared" si="20"/>
        <v>355.11002486057919</v>
      </c>
      <c r="G107" s="16">
        <v>21140.41</v>
      </c>
      <c r="H107" s="16">
        <f t="shared" ref="H107:H129" si="26">F107*E107</f>
        <v>21140.41</v>
      </c>
      <c r="I107" s="16">
        <v>492</v>
      </c>
      <c r="J107" s="16">
        <f t="shared" ref="J107:J129" si="27">I107*E107</f>
        <v>29289.743999999999</v>
      </c>
      <c r="K107" s="37">
        <v>530</v>
      </c>
      <c r="L107" s="37">
        <f t="shared" ref="L107:L129" si="28">K107*E107</f>
        <v>31551.96</v>
      </c>
      <c r="M107" s="61"/>
      <c r="N107" s="33">
        <v>430</v>
      </c>
      <c r="O107" s="33">
        <v>380</v>
      </c>
      <c r="P107" s="83"/>
      <c r="Q107" s="119"/>
      <c r="R107" s="90"/>
    </row>
    <row r="108" spans="1:18" ht="15.75" customHeight="1">
      <c r="A108" s="72">
        <v>32117</v>
      </c>
      <c r="B108" s="73" t="s">
        <v>1108</v>
      </c>
      <c r="C108" s="74" t="s">
        <v>1109</v>
      </c>
      <c r="D108" s="93" t="s">
        <v>4</v>
      </c>
      <c r="E108" s="75">
        <f>4158-270</f>
        <v>3888</v>
      </c>
      <c r="F108" s="16"/>
      <c r="G108" s="16"/>
      <c r="H108" s="16"/>
      <c r="I108" s="16"/>
      <c r="J108" s="16"/>
      <c r="K108" s="37"/>
      <c r="L108" s="37"/>
      <c r="M108" s="61"/>
      <c r="N108" s="33">
        <v>430</v>
      </c>
      <c r="O108" s="33">
        <v>380</v>
      </c>
      <c r="P108" s="83"/>
      <c r="Q108" s="119"/>
      <c r="R108" s="90"/>
    </row>
    <row r="109" spans="1:18" ht="15.75" customHeight="1">
      <c r="A109" s="72">
        <v>32117</v>
      </c>
      <c r="B109" s="73" t="s">
        <v>1110</v>
      </c>
      <c r="C109" s="74" t="s">
        <v>1162</v>
      </c>
      <c r="D109" s="93" t="s">
        <v>4</v>
      </c>
      <c r="E109" s="75">
        <f>1024.4-600-234</f>
        <v>190.40000000000009</v>
      </c>
      <c r="F109" s="16"/>
      <c r="G109" s="16"/>
      <c r="H109" s="16"/>
      <c r="I109" s="16"/>
      <c r="J109" s="16"/>
      <c r="K109" s="37"/>
      <c r="L109" s="37"/>
      <c r="M109" s="61"/>
      <c r="N109" s="33">
        <v>430</v>
      </c>
      <c r="O109" s="33">
        <v>380</v>
      </c>
      <c r="P109" s="83"/>
      <c r="Q109" s="119"/>
      <c r="R109" s="90"/>
    </row>
    <row r="110" spans="1:18" ht="15.75" customHeight="1">
      <c r="A110" s="72">
        <v>32117</v>
      </c>
      <c r="B110" s="73" t="s">
        <v>1111</v>
      </c>
      <c r="C110" s="74" t="s">
        <v>1112</v>
      </c>
      <c r="D110" s="93" t="s">
        <v>4</v>
      </c>
      <c r="E110" s="75">
        <v>442.8</v>
      </c>
      <c r="F110" s="16"/>
      <c r="G110" s="16"/>
      <c r="H110" s="16"/>
      <c r="I110" s="16"/>
      <c r="J110" s="16"/>
      <c r="K110" s="37"/>
      <c r="L110" s="37"/>
      <c r="M110" s="61"/>
      <c r="N110" s="33">
        <v>430</v>
      </c>
      <c r="O110" s="33">
        <v>380</v>
      </c>
      <c r="P110" s="83"/>
      <c r="Q110" s="119"/>
      <c r="R110" s="90"/>
    </row>
    <row r="111" spans="1:18" ht="15.75" customHeight="1">
      <c r="A111" s="72">
        <v>32117</v>
      </c>
      <c r="B111" s="73" t="s">
        <v>1113</v>
      </c>
      <c r="C111" s="74" t="s">
        <v>1114</v>
      </c>
      <c r="D111" s="93" t="s">
        <v>4</v>
      </c>
      <c r="E111" s="75">
        <v>473.6</v>
      </c>
      <c r="F111" s="16"/>
      <c r="G111" s="16"/>
      <c r="H111" s="16"/>
      <c r="I111" s="16"/>
      <c r="J111" s="16"/>
      <c r="K111" s="37"/>
      <c r="L111" s="37"/>
      <c r="M111" s="61"/>
      <c r="N111" s="33">
        <v>430</v>
      </c>
      <c r="O111" s="33">
        <v>380</v>
      </c>
      <c r="P111" s="83"/>
      <c r="Q111" s="119"/>
      <c r="R111" s="90"/>
    </row>
    <row r="112" spans="1:18" ht="15.75" customHeight="1">
      <c r="A112" s="72">
        <v>32117</v>
      </c>
      <c r="B112" s="73" t="s">
        <v>1115</v>
      </c>
      <c r="C112" s="74" t="s">
        <v>1116</v>
      </c>
      <c r="D112" s="93" t="s">
        <v>4</v>
      </c>
      <c r="E112" s="75">
        <v>1812.6</v>
      </c>
      <c r="F112" s="16"/>
      <c r="G112" s="16"/>
      <c r="H112" s="16"/>
      <c r="I112" s="16"/>
      <c r="J112" s="16"/>
      <c r="K112" s="37"/>
      <c r="L112" s="37"/>
      <c r="M112" s="61"/>
      <c r="N112" s="33">
        <v>430</v>
      </c>
      <c r="O112" s="33">
        <v>380</v>
      </c>
      <c r="P112" s="83"/>
      <c r="Q112" s="119"/>
      <c r="R112" s="90"/>
    </row>
    <row r="113" spans="1:19" ht="15.75" customHeight="1">
      <c r="A113" s="72">
        <v>32117</v>
      </c>
      <c r="B113" s="73" t="s">
        <v>1117</v>
      </c>
      <c r="C113" s="74" t="s">
        <v>1118</v>
      </c>
      <c r="D113" s="93" t="s">
        <v>4</v>
      </c>
      <c r="E113" s="75">
        <v>281.49</v>
      </c>
      <c r="F113" s="16"/>
      <c r="G113" s="16"/>
      <c r="H113" s="16"/>
      <c r="I113" s="16"/>
      <c r="J113" s="16"/>
      <c r="K113" s="37"/>
      <c r="L113" s="37"/>
      <c r="M113" s="61"/>
      <c r="N113" s="33">
        <v>430</v>
      </c>
      <c r="O113" s="33">
        <v>380</v>
      </c>
      <c r="P113" s="83"/>
      <c r="Q113" s="119"/>
      <c r="R113" s="90"/>
    </row>
    <row r="114" spans="1:19" ht="15.75" customHeight="1">
      <c r="A114" s="72">
        <v>32117</v>
      </c>
      <c r="B114" s="73" t="s">
        <v>1119</v>
      </c>
      <c r="C114" s="74" t="s">
        <v>1120</v>
      </c>
      <c r="D114" s="93" t="s">
        <v>4</v>
      </c>
      <c r="E114" s="75">
        <v>253.76</v>
      </c>
      <c r="F114" s="16"/>
      <c r="G114" s="16"/>
      <c r="H114" s="16"/>
      <c r="I114" s="16"/>
      <c r="J114" s="16"/>
      <c r="K114" s="37"/>
      <c r="L114" s="37"/>
      <c r="M114" s="61"/>
      <c r="N114" s="33">
        <v>430</v>
      </c>
      <c r="O114" s="33">
        <v>380</v>
      </c>
      <c r="P114" s="83"/>
      <c r="Q114" s="119"/>
      <c r="R114" s="90"/>
    </row>
    <row r="115" spans="1:19" ht="15.75" customHeight="1">
      <c r="A115" s="65">
        <v>32117</v>
      </c>
      <c r="B115" s="66" t="s">
        <v>280</v>
      </c>
      <c r="C115" s="13" t="s">
        <v>1122</v>
      </c>
      <c r="D115" s="12" t="s">
        <v>4</v>
      </c>
      <c r="E115" s="15">
        <v>67.037999999999997</v>
      </c>
      <c r="F115" s="16">
        <f t="shared" si="20"/>
        <v>499.88006802112238</v>
      </c>
      <c r="G115" s="16">
        <v>33510.959999999999</v>
      </c>
      <c r="H115" s="16">
        <f t="shared" si="26"/>
        <v>33510.959999999999</v>
      </c>
      <c r="I115" s="16">
        <v>492</v>
      </c>
      <c r="J115" s="16">
        <f t="shared" si="27"/>
        <v>32982.695999999996</v>
      </c>
      <c r="K115" s="37">
        <v>594</v>
      </c>
      <c r="L115" s="37">
        <f t="shared" si="28"/>
        <v>39820.572</v>
      </c>
      <c r="M115" s="61"/>
      <c r="N115" s="33">
        <v>480</v>
      </c>
      <c r="O115" s="33">
        <v>420</v>
      </c>
      <c r="P115" s="83"/>
      <c r="Q115" s="119"/>
      <c r="R115" s="90"/>
    </row>
    <row r="116" spans="1:19" ht="15.75" customHeight="1">
      <c r="A116" s="65">
        <v>32117</v>
      </c>
      <c r="B116" s="66" t="s">
        <v>281</v>
      </c>
      <c r="C116" s="13" t="s">
        <v>1123</v>
      </c>
      <c r="D116" s="12" t="s">
        <v>4</v>
      </c>
      <c r="E116" s="15">
        <v>344.85</v>
      </c>
      <c r="F116" s="16">
        <f t="shared" si="20"/>
        <v>675.93547919385242</v>
      </c>
      <c r="G116" s="16">
        <v>233096.35</v>
      </c>
      <c r="H116" s="16">
        <f t="shared" si="26"/>
        <v>233096.35000000003</v>
      </c>
      <c r="I116" s="16">
        <v>492</v>
      </c>
      <c r="J116" s="16">
        <f t="shared" si="27"/>
        <v>169666.2</v>
      </c>
      <c r="K116" s="37">
        <v>800</v>
      </c>
      <c r="L116" s="37">
        <f t="shared" si="28"/>
        <v>275880</v>
      </c>
      <c r="M116" s="61"/>
      <c r="N116" s="33">
        <f t="shared" ref="N116:N119" si="29">K116*(1-20%)</f>
        <v>640</v>
      </c>
      <c r="O116" s="33">
        <f t="shared" ref="O116:O119" si="30">K116*(1-30%)</f>
        <v>560</v>
      </c>
      <c r="P116" s="83"/>
      <c r="Q116" s="119"/>
      <c r="R116" s="90"/>
    </row>
    <row r="117" spans="1:19" ht="15.75" customHeight="1">
      <c r="A117" s="65">
        <v>139795</v>
      </c>
      <c r="B117" s="66" t="s">
        <v>282</v>
      </c>
      <c r="C117" s="13" t="s">
        <v>1124</v>
      </c>
      <c r="D117" s="12" t="s">
        <v>4</v>
      </c>
      <c r="E117" s="15">
        <v>120</v>
      </c>
      <c r="F117" s="16">
        <f t="shared" si="20"/>
        <v>254.14</v>
      </c>
      <c r="G117" s="16">
        <v>30496.799999999999</v>
      </c>
      <c r="H117" s="16">
        <f t="shared" si="26"/>
        <v>30496.799999999999</v>
      </c>
      <c r="I117" s="16">
        <v>395</v>
      </c>
      <c r="J117" s="16">
        <f t="shared" si="27"/>
        <v>47400</v>
      </c>
      <c r="K117" s="37">
        <v>530</v>
      </c>
      <c r="L117" s="37">
        <f t="shared" si="28"/>
        <v>63600</v>
      </c>
      <c r="M117" s="61"/>
      <c r="N117" s="33">
        <v>430</v>
      </c>
      <c r="O117" s="33">
        <v>380</v>
      </c>
      <c r="P117" s="83"/>
      <c r="Q117" s="119"/>
      <c r="R117" s="90"/>
    </row>
    <row r="118" spans="1:19" ht="15.75" customHeight="1">
      <c r="A118" s="65">
        <v>139795</v>
      </c>
      <c r="B118" s="66" t="s">
        <v>283</v>
      </c>
      <c r="C118" s="13" t="s">
        <v>284</v>
      </c>
      <c r="D118" s="12" t="s">
        <v>4</v>
      </c>
      <c r="E118" s="15">
        <v>225.74</v>
      </c>
      <c r="F118" s="16">
        <f t="shared" si="20"/>
        <v>431.70000885975014</v>
      </c>
      <c r="G118" s="16">
        <v>97451.96</v>
      </c>
      <c r="H118" s="16">
        <f t="shared" si="26"/>
        <v>97451.96</v>
      </c>
      <c r="I118" s="16">
        <v>395</v>
      </c>
      <c r="J118" s="16">
        <f t="shared" si="27"/>
        <v>89167.3</v>
      </c>
      <c r="K118" s="37">
        <v>600</v>
      </c>
      <c r="L118" s="37">
        <f t="shared" si="28"/>
        <v>135444</v>
      </c>
      <c r="M118" s="61">
        <v>179.4</v>
      </c>
      <c r="N118" s="33">
        <f t="shared" si="29"/>
        <v>480</v>
      </c>
      <c r="O118" s="33">
        <f t="shared" si="30"/>
        <v>420</v>
      </c>
      <c r="P118" s="83"/>
      <c r="Q118" s="119"/>
      <c r="R118" s="90"/>
      <c r="S118" s="144" t="s">
        <v>1145</v>
      </c>
    </row>
    <row r="119" spans="1:19" ht="15.75" customHeight="1">
      <c r="A119" s="65">
        <v>139795</v>
      </c>
      <c r="B119" s="66" t="s">
        <v>285</v>
      </c>
      <c r="C119" s="13" t="s">
        <v>286</v>
      </c>
      <c r="D119" s="12" t="s">
        <v>4</v>
      </c>
      <c r="E119" s="15">
        <v>37.4</v>
      </c>
      <c r="F119" s="16">
        <f t="shared" si="20"/>
        <v>340.91016042780751</v>
      </c>
      <c r="G119" s="16">
        <v>12750.04</v>
      </c>
      <c r="H119" s="16">
        <f t="shared" si="26"/>
        <v>12750.04</v>
      </c>
      <c r="I119" s="16">
        <v>395</v>
      </c>
      <c r="J119" s="16">
        <f t="shared" si="27"/>
        <v>14773</v>
      </c>
      <c r="K119" s="16">
        <v>500</v>
      </c>
      <c r="L119" s="16">
        <f t="shared" si="28"/>
        <v>18700</v>
      </c>
      <c r="M119" s="62"/>
      <c r="N119" s="33">
        <f t="shared" si="29"/>
        <v>400</v>
      </c>
      <c r="O119" s="33">
        <f t="shared" si="30"/>
        <v>350</v>
      </c>
      <c r="P119" s="83"/>
      <c r="Q119" s="119"/>
      <c r="R119" s="90"/>
    </row>
    <row r="120" spans="1:19" ht="15.75" customHeight="1">
      <c r="A120" s="65">
        <v>139795</v>
      </c>
      <c r="B120" s="66" t="s">
        <v>287</v>
      </c>
      <c r="C120" s="13" t="s">
        <v>288</v>
      </c>
      <c r="D120" s="12" t="s">
        <v>4</v>
      </c>
      <c r="E120" s="15">
        <v>25.3</v>
      </c>
      <c r="F120" s="16">
        <f t="shared" si="20"/>
        <v>260.86956521739131</v>
      </c>
      <c r="G120" s="16">
        <v>6600</v>
      </c>
      <c r="H120" s="16">
        <f t="shared" si="26"/>
        <v>6600</v>
      </c>
      <c r="I120" s="16">
        <v>395</v>
      </c>
      <c r="J120" s="16">
        <f t="shared" si="27"/>
        <v>9993.5</v>
      </c>
      <c r="K120" s="37">
        <v>360</v>
      </c>
      <c r="L120" s="37">
        <f t="shared" si="28"/>
        <v>9108</v>
      </c>
      <c r="M120" s="61"/>
      <c r="N120" s="33">
        <v>290</v>
      </c>
      <c r="O120" s="33">
        <v>260</v>
      </c>
      <c r="P120" s="83"/>
      <c r="Q120" s="119"/>
      <c r="R120" s="90"/>
    </row>
    <row r="121" spans="1:19" ht="15.75" customHeight="1">
      <c r="A121" s="65">
        <v>139795</v>
      </c>
      <c r="B121" s="66" t="s">
        <v>289</v>
      </c>
      <c r="C121" s="13" t="s">
        <v>1125</v>
      </c>
      <c r="D121" s="12" t="s">
        <v>4</v>
      </c>
      <c r="E121" s="15">
        <v>38.76</v>
      </c>
      <c r="F121" s="16">
        <f t="shared" si="20"/>
        <v>400.55392156862746</v>
      </c>
      <c r="G121" s="16">
        <v>15525.47</v>
      </c>
      <c r="H121" s="16">
        <f t="shared" si="26"/>
        <v>15525.47</v>
      </c>
      <c r="I121" s="16">
        <v>395</v>
      </c>
      <c r="J121" s="16">
        <f t="shared" si="27"/>
        <v>15310.199999999999</v>
      </c>
      <c r="K121" s="37">
        <v>594</v>
      </c>
      <c r="L121" s="37">
        <f t="shared" si="28"/>
        <v>23023.439999999999</v>
      </c>
      <c r="M121" s="61"/>
      <c r="N121" s="33">
        <v>480</v>
      </c>
      <c r="O121" s="33">
        <v>420</v>
      </c>
      <c r="P121" s="83"/>
      <c r="Q121" s="119"/>
      <c r="R121" s="90"/>
    </row>
    <row r="122" spans="1:19" ht="15.75" customHeight="1">
      <c r="A122" s="76">
        <v>139795</v>
      </c>
      <c r="B122" s="76" t="s">
        <v>1126</v>
      </c>
      <c r="C122" s="77" t="s">
        <v>1127</v>
      </c>
      <c r="D122" s="78" t="s">
        <v>4</v>
      </c>
      <c r="E122" s="79">
        <v>64.152000000000001</v>
      </c>
      <c r="F122" s="16"/>
      <c r="G122" s="16"/>
      <c r="H122" s="16"/>
      <c r="I122" s="16"/>
      <c r="J122" s="16"/>
      <c r="K122" s="37"/>
      <c r="L122" s="37"/>
      <c r="M122" s="61"/>
      <c r="N122" s="33">
        <v>320</v>
      </c>
      <c r="O122" s="33">
        <v>280</v>
      </c>
      <c r="P122" s="83"/>
      <c r="Q122" s="119"/>
      <c r="R122" s="90"/>
    </row>
    <row r="123" spans="1:19" ht="15.75" customHeight="1">
      <c r="A123" s="76">
        <v>139795</v>
      </c>
      <c r="B123" s="76" t="s">
        <v>1128</v>
      </c>
      <c r="C123" s="77" t="s">
        <v>1129</v>
      </c>
      <c r="D123" s="78" t="s">
        <v>4</v>
      </c>
      <c r="E123" s="79">
        <v>29.327999999999999</v>
      </c>
      <c r="F123" s="16"/>
      <c r="G123" s="16"/>
      <c r="H123" s="16"/>
      <c r="I123" s="16"/>
      <c r="J123" s="16"/>
      <c r="K123" s="37"/>
      <c r="L123" s="37"/>
      <c r="M123" s="61"/>
      <c r="N123" s="33">
        <v>320</v>
      </c>
      <c r="O123" s="33">
        <v>280</v>
      </c>
      <c r="P123" s="83"/>
      <c r="Q123" s="119"/>
      <c r="R123" s="90"/>
    </row>
    <row r="124" spans="1:19" ht="15.75" customHeight="1">
      <c r="A124" s="76">
        <v>139795</v>
      </c>
      <c r="B124" s="76" t="s">
        <v>1130</v>
      </c>
      <c r="C124" s="77" t="s">
        <v>1131</v>
      </c>
      <c r="D124" s="78" t="s">
        <v>4</v>
      </c>
      <c r="E124" s="79">
        <v>33.92</v>
      </c>
      <c r="F124" s="16"/>
      <c r="G124" s="16"/>
      <c r="H124" s="16"/>
      <c r="I124" s="16"/>
      <c r="J124" s="16"/>
      <c r="K124" s="16"/>
      <c r="L124" s="16"/>
      <c r="M124" s="62"/>
      <c r="N124" s="33">
        <v>290</v>
      </c>
      <c r="O124" s="33">
        <v>260</v>
      </c>
      <c r="P124" s="83"/>
      <c r="Q124" s="119"/>
      <c r="R124" s="90"/>
    </row>
    <row r="125" spans="1:19" ht="15.75" customHeight="1">
      <c r="A125" s="76">
        <v>139795</v>
      </c>
      <c r="B125" s="76" t="s">
        <v>1132</v>
      </c>
      <c r="C125" s="77" t="s">
        <v>1133</v>
      </c>
      <c r="D125" s="78" t="s">
        <v>4</v>
      </c>
      <c r="E125" s="79">
        <v>14.84</v>
      </c>
      <c r="F125" s="16"/>
      <c r="G125" s="16"/>
      <c r="H125" s="16"/>
      <c r="I125" s="16"/>
      <c r="J125" s="16"/>
      <c r="K125" s="16"/>
      <c r="L125" s="16"/>
      <c r="M125" s="62"/>
      <c r="N125" s="33">
        <v>290</v>
      </c>
      <c r="O125" s="33">
        <v>260</v>
      </c>
      <c r="P125" s="83"/>
      <c r="Q125" s="119"/>
      <c r="R125" s="90"/>
    </row>
    <row r="126" spans="1:19" ht="15.75" customHeight="1">
      <c r="A126" s="76">
        <v>139795</v>
      </c>
      <c r="B126" s="76" t="s">
        <v>1134</v>
      </c>
      <c r="C126" s="77" t="s">
        <v>1135</v>
      </c>
      <c r="D126" s="78" t="s">
        <v>4</v>
      </c>
      <c r="E126" s="79">
        <v>8.89</v>
      </c>
      <c r="F126" s="16"/>
      <c r="G126" s="16"/>
      <c r="H126" s="16"/>
      <c r="I126" s="16"/>
      <c r="J126" s="16"/>
      <c r="K126" s="16"/>
      <c r="L126" s="16"/>
      <c r="M126" s="62"/>
      <c r="N126" s="33">
        <v>290</v>
      </c>
      <c r="O126" s="33">
        <v>260</v>
      </c>
      <c r="P126" s="83"/>
      <c r="Q126" s="119"/>
      <c r="R126" s="90"/>
    </row>
    <row r="127" spans="1:19" ht="15.75" customHeight="1">
      <c r="A127" s="65">
        <v>139795</v>
      </c>
      <c r="B127" s="66" t="s">
        <v>290</v>
      </c>
      <c r="C127" s="13" t="s">
        <v>291</v>
      </c>
      <c r="D127" s="12" t="s">
        <v>4</v>
      </c>
      <c r="E127" s="15">
        <v>34.5</v>
      </c>
      <c r="F127" s="16">
        <f t="shared" si="20"/>
        <v>252.38260869565221</v>
      </c>
      <c r="G127" s="16">
        <v>8707.2000000000007</v>
      </c>
      <c r="H127" s="16">
        <f t="shared" si="26"/>
        <v>8707.2000000000007</v>
      </c>
      <c r="I127" s="16">
        <v>395</v>
      </c>
      <c r="J127" s="16">
        <f t="shared" si="27"/>
        <v>13627.5</v>
      </c>
      <c r="K127" s="37">
        <v>245</v>
      </c>
      <c r="L127" s="37">
        <f t="shared" si="28"/>
        <v>8452.5</v>
      </c>
      <c r="M127" s="61"/>
      <c r="N127" s="33">
        <v>200</v>
      </c>
      <c r="O127" s="33">
        <v>180</v>
      </c>
      <c r="P127" s="83"/>
      <c r="Q127" s="119"/>
      <c r="R127" s="90"/>
    </row>
    <row r="128" spans="1:19" ht="15.75" customHeight="1">
      <c r="A128" s="65">
        <v>139795</v>
      </c>
      <c r="B128" s="66" t="s">
        <v>292</v>
      </c>
      <c r="C128" s="13" t="s">
        <v>293</v>
      </c>
      <c r="D128" s="12" t="s">
        <v>4</v>
      </c>
      <c r="E128" s="15">
        <v>9.1999999999999993</v>
      </c>
      <c r="F128" s="16">
        <f t="shared" si="20"/>
        <v>221.73913043478262</v>
      </c>
      <c r="G128" s="16">
        <v>2040</v>
      </c>
      <c r="H128" s="16">
        <f t="shared" si="26"/>
        <v>2040</v>
      </c>
      <c r="I128" s="16">
        <v>395</v>
      </c>
      <c r="J128" s="16">
        <f t="shared" si="27"/>
        <v>3633.9999999999995</v>
      </c>
      <c r="K128" s="37">
        <v>245</v>
      </c>
      <c r="L128" s="37">
        <f t="shared" si="28"/>
        <v>2254</v>
      </c>
      <c r="M128" s="61"/>
      <c r="N128" s="33">
        <v>200</v>
      </c>
      <c r="O128" s="33">
        <v>180</v>
      </c>
      <c r="P128" s="83"/>
      <c r="Q128" s="119"/>
      <c r="R128" s="90"/>
    </row>
    <row r="129" spans="1:18" ht="15.75" customHeight="1">
      <c r="A129" s="65">
        <v>139795</v>
      </c>
      <c r="B129" s="66" t="s">
        <v>294</v>
      </c>
      <c r="C129" s="13" t="s">
        <v>295</v>
      </c>
      <c r="D129" s="12" t="s">
        <v>4</v>
      </c>
      <c r="E129" s="15"/>
      <c r="F129" s="16" t="e">
        <f t="shared" si="20"/>
        <v>#DIV/0!</v>
      </c>
      <c r="G129" s="16">
        <v>1305</v>
      </c>
      <c r="H129" s="16" t="e">
        <f t="shared" si="26"/>
        <v>#DIV/0!</v>
      </c>
      <c r="I129" s="16">
        <v>395</v>
      </c>
      <c r="J129" s="16">
        <f t="shared" si="27"/>
        <v>0</v>
      </c>
      <c r="K129" s="37">
        <v>245</v>
      </c>
      <c r="L129" s="37">
        <f t="shared" si="28"/>
        <v>0</v>
      </c>
      <c r="M129" s="61"/>
      <c r="N129" s="33">
        <v>200</v>
      </c>
      <c r="O129" s="33">
        <v>180</v>
      </c>
      <c r="P129" s="83"/>
      <c r="Q129" s="119"/>
      <c r="R129" s="90"/>
    </row>
    <row r="130" spans="1:18" ht="15.75" customHeight="1">
      <c r="A130" s="100"/>
      <c r="B130" s="101"/>
      <c r="C130" s="101" t="s">
        <v>1004</v>
      </c>
      <c r="D130" s="102"/>
      <c r="E130" s="102"/>
      <c r="F130" s="102"/>
      <c r="G130" s="102"/>
      <c r="H130" s="102"/>
      <c r="I130" s="102"/>
      <c r="J130" s="102"/>
      <c r="K130" s="102"/>
      <c r="L130" s="102"/>
      <c r="M130" s="103"/>
      <c r="N130" s="102"/>
      <c r="O130" s="102"/>
      <c r="P130" s="57"/>
      <c r="Q130" s="119"/>
      <c r="R130" s="90"/>
    </row>
    <row r="131" spans="1:18" ht="15.75" customHeight="1">
      <c r="A131" s="65">
        <v>147034</v>
      </c>
      <c r="B131" s="66" t="s">
        <v>254</v>
      </c>
      <c r="C131" s="13" t="s">
        <v>255</v>
      </c>
      <c r="D131" s="12" t="s">
        <v>6</v>
      </c>
      <c r="E131" s="15">
        <v>1.3049999999999999</v>
      </c>
      <c r="F131" s="16">
        <f t="shared" ref="F131:F141" si="31">G131/E131</f>
        <v>31870</v>
      </c>
      <c r="G131" s="16">
        <v>41590.35</v>
      </c>
      <c r="H131" s="16">
        <f t="shared" si="15"/>
        <v>41590.35</v>
      </c>
      <c r="I131" s="16">
        <v>32971</v>
      </c>
      <c r="J131" s="16">
        <f t="shared" si="16"/>
        <v>43027.154999999999</v>
      </c>
      <c r="K131" s="37">
        <v>45370</v>
      </c>
      <c r="L131" s="37">
        <f t="shared" si="17"/>
        <v>59207.85</v>
      </c>
      <c r="M131" s="61"/>
      <c r="N131" s="33">
        <v>36300</v>
      </c>
      <c r="O131" s="33">
        <v>31800</v>
      </c>
      <c r="P131" s="83"/>
      <c r="Q131" s="119"/>
      <c r="R131" s="90"/>
    </row>
    <row r="132" spans="1:18" ht="15.75" customHeight="1">
      <c r="A132" s="65">
        <v>170910</v>
      </c>
      <c r="B132" s="66" t="s">
        <v>256</v>
      </c>
      <c r="C132" s="13" t="s">
        <v>257</v>
      </c>
      <c r="D132" s="12" t="s">
        <v>6</v>
      </c>
      <c r="E132" s="15">
        <v>0.05</v>
      </c>
      <c r="F132" s="16">
        <f t="shared" si="31"/>
        <v>28400</v>
      </c>
      <c r="G132" s="16">
        <v>1420</v>
      </c>
      <c r="H132" s="16">
        <f t="shared" si="15"/>
        <v>1420</v>
      </c>
      <c r="I132" s="16">
        <v>28400</v>
      </c>
      <c r="J132" s="16">
        <f t="shared" si="16"/>
        <v>1420</v>
      </c>
      <c r="K132" s="37">
        <v>44370</v>
      </c>
      <c r="L132" s="37">
        <f t="shared" si="17"/>
        <v>2218.5</v>
      </c>
      <c r="M132" s="61"/>
      <c r="N132" s="33">
        <v>35500</v>
      </c>
      <c r="O132" s="33">
        <v>31100</v>
      </c>
      <c r="P132" s="83"/>
      <c r="Q132" s="119"/>
      <c r="R132" s="90"/>
    </row>
    <row r="133" spans="1:18" ht="15.75" customHeight="1">
      <c r="A133" s="65">
        <v>147035</v>
      </c>
      <c r="B133" s="66" t="s">
        <v>258</v>
      </c>
      <c r="C133" s="13" t="s">
        <v>259</v>
      </c>
      <c r="D133" s="12" t="s">
        <v>6</v>
      </c>
      <c r="E133" s="15">
        <v>0.42</v>
      </c>
      <c r="F133" s="16">
        <f t="shared" si="31"/>
        <v>36900</v>
      </c>
      <c r="G133" s="16">
        <v>15498</v>
      </c>
      <c r="H133" s="16">
        <f t="shared" si="15"/>
        <v>15498</v>
      </c>
      <c r="I133" s="16">
        <v>32971</v>
      </c>
      <c r="J133" s="16">
        <f t="shared" si="16"/>
        <v>13847.82</v>
      </c>
      <c r="K133" s="39">
        <v>49730</v>
      </c>
      <c r="L133" s="37">
        <f t="shared" si="17"/>
        <v>20886.599999999999</v>
      </c>
      <c r="M133" s="61"/>
      <c r="N133" s="33">
        <v>39800</v>
      </c>
      <c r="O133" s="33">
        <v>34900</v>
      </c>
      <c r="P133" s="83"/>
      <c r="Q133" s="119"/>
      <c r="R133" s="90"/>
    </row>
    <row r="134" spans="1:18" ht="15.75" customHeight="1">
      <c r="A134" s="66">
        <v>32356</v>
      </c>
      <c r="B134" s="66" t="s">
        <v>260</v>
      </c>
      <c r="C134" s="13" t="s">
        <v>261</v>
      </c>
      <c r="D134" s="12" t="s">
        <v>6</v>
      </c>
      <c r="E134" s="15">
        <v>1.8260000000000001</v>
      </c>
      <c r="F134" s="16">
        <f t="shared" si="31"/>
        <v>32593.592552026286</v>
      </c>
      <c r="G134" s="16">
        <v>59515.9</v>
      </c>
      <c r="H134" s="16">
        <f t="shared" si="15"/>
        <v>59515.9</v>
      </c>
      <c r="I134" s="16">
        <v>33667</v>
      </c>
      <c r="J134" s="16">
        <f t="shared" si="16"/>
        <v>61475.942000000003</v>
      </c>
      <c r="K134" s="37">
        <v>41370</v>
      </c>
      <c r="L134" s="37">
        <f t="shared" si="17"/>
        <v>75541.62000000001</v>
      </c>
      <c r="M134" s="61"/>
      <c r="N134" s="33">
        <v>33100</v>
      </c>
      <c r="O134" s="33">
        <v>29000</v>
      </c>
      <c r="P134" s="83"/>
      <c r="Q134" s="119"/>
      <c r="R134" s="90"/>
    </row>
    <row r="135" spans="1:18" ht="15.75" customHeight="1">
      <c r="A135" s="66">
        <v>8499</v>
      </c>
      <c r="B135" s="66" t="s">
        <v>262</v>
      </c>
      <c r="C135" s="13" t="s">
        <v>263</v>
      </c>
      <c r="D135" s="12" t="s">
        <v>6</v>
      </c>
      <c r="E135" s="15">
        <v>0.104</v>
      </c>
      <c r="F135" s="16">
        <f t="shared" si="31"/>
        <v>31890</v>
      </c>
      <c r="G135" s="16">
        <v>3316.56</v>
      </c>
      <c r="H135" s="16">
        <f t="shared" si="15"/>
        <v>3316.56</v>
      </c>
      <c r="I135" s="16">
        <v>59962</v>
      </c>
      <c r="J135" s="16">
        <f t="shared" si="16"/>
        <v>6236.0479999999998</v>
      </c>
      <c r="K135" s="37">
        <v>41730</v>
      </c>
      <c r="L135" s="37">
        <f t="shared" si="17"/>
        <v>4339.92</v>
      </c>
      <c r="M135" s="61"/>
      <c r="N135" s="33">
        <v>33400</v>
      </c>
      <c r="O135" s="33">
        <v>29300</v>
      </c>
      <c r="P135" s="83"/>
      <c r="Q135" s="119"/>
      <c r="R135" s="90"/>
    </row>
    <row r="136" spans="1:18" ht="15.75" customHeight="1">
      <c r="A136" s="66">
        <v>8499</v>
      </c>
      <c r="B136" s="66" t="s">
        <v>264</v>
      </c>
      <c r="C136" s="13" t="s">
        <v>265</v>
      </c>
      <c r="D136" s="12" t="s">
        <v>6</v>
      </c>
      <c r="E136" s="15">
        <v>9.4E-2</v>
      </c>
      <c r="F136" s="16">
        <f t="shared" si="31"/>
        <v>83000</v>
      </c>
      <c r="G136" s="16">
        <v>7802</v>
      </c>
      <c r="H136" s="16">
        <f t="shared" si="15"/>
        <v>7802</v>
      </c>
      <c r="I136" s="16">
        <v>59962</v>
      </c>
      <c r="J136" s="16">
        <f t="shared" si="16"/>
        <v>5636.4279999999999</v>
      </c>
      <c r="K136" s="37">
        <v>68000</v>
      </c>
      <c r="L136" s="37">
        <f t="shared" si="17"/>
        <v>6392</v>
      </c>
      <c r="M136" s="61"/>
      <c r="N136" s="33">
        <f t="shared" ref="N136" si="32">K136*(1-20%)</f>
        <v>54400</v>
      </c>
      <c r="O136" s="33">
        <f t="shared" ref="O136" si="33">K136*(1-30%)</f>
        <v>47600</v>
      </c>
      <c r="P136" s="83"/>
      <c r="Q136" s="119"/>
      <c r="R136" s="90"/>
    </row>
    <row r="137" spans="1:18" ht="15.75" customHeight="1">
      <c r="A137" s="65">
        <v>131505</v>
      </c>
      <c r="B137" s="66" t="s">
        <v>266</v>
      </c>
      <c r="C137" s="13" t="s">
        <v>267</v>
      </c>
      <c r="D137" s="12" t="s">
        <v>6</v>
      </c>
      <c r="E137" s="15">
        <v>0.20200000000000001</v>
      </c>
      <c r="F137" s="16">
        <f t="shared" si="31"/>
        <v>34199.999999999993</v>
      </c>
      <c r="G137" s="16">
        <v>6908.4</v>
      </c>
      <c r="H137" s="16">
        <f t="shared" si="15"/>
        <v>6908.3999999999987</v>
      </c>
      <c r="I137" s="16">
        <v>34200</v>
      </c>
      <c r="J137" s="16">
        <f t="shared" si="16"/>
        <v>6908.4000000000005</v>
      </c>
      <c r="K137" s="37">
        <v>47370</v>
      </c>
      <c r="L137" s="37">
        <f t="shared" si="17"/>
        <v>9568.74</v>
      </c>
      <c r="M137" s="61"/>
      <c r="N137" s="33">
        <v>37900</v>
      </c>
      <c r="O137" s="33">
        <v>33200</v>
      </c>
      <c r="P137" s="83"/>
      <c r="Q137" s="119"/>
      <c r="R137" s="90"/>
    </row>
    <row r="138" spans="1:18" ht="15.75" customHeight="1">
      <c r="A138" s="65">
        <v>136971</v>
      </c>
      <c r="B138" s="66" t="s">
        <v>268</v>
      </c>
      <c r="C138" s="13" t="s">
        <v>269</v>
      </c>
      <c r="D138" s="12" t="s">
        <v>6</v>
      </c>
      <c r="E138" s="15">
        <v>0.73699999999999999</v>
      </c>
      <c r="F138" s="16">
        <f t="shared" si="31"/>
        <v>30965.739484396203</v>
      </c>
      <c r="G138" s="16">
        <v>22821.75</v>
      </c>
      <c r="H138" s="16">
        <f t="shared" si="15"/>
        <v>22821.75</v>
      </c>
      <c r="I138" s="16">
        <v>36730</v>
      </c>
      <c r="J138" s="16">
        <f t="shared" si="16"/>
        <v>27070.01</v>
      </c>
      <c r="K138" s="37">
        <v>43370</v>
      </c>
      <c r="L138" s="37">
        <f t="shared" si="17"/>
        <v>31963.69</v>
      </c>
      <c r="M138" s="61"/>
      <c r="N138" s="33">
        <v>34700</v>
      </c>
      <c r="O138" s="33">
        <v>30400</v>
      </c>
      <c r="P138" s="83"/>
      <c r="Q138" s="119"/>
      <c r="R138" s="90"/>
    </row>
    <row r="139" spans="1:18" ht="15.75" customHeight="1">
      <c r="A139" s="66">
        <v>44814</v>
      </c>
      <c r="B139" s="66" t="s">
        <v>270</v>
      </c>
      <c r="C139" s="13" t="s">
        <v>271</v>
      </c>
      <c r="D139" s="12" t="s">
        <v>6</v>
      </c>
      <c r="E139" s="15">
        <v>0.09</v>
      </c>
      <c r="F139" s="16">
        <f t="shared" si="31"/>
        <v>27727</v>
      </c>
      <c r="G139" s="16">
        <v>2495.4299999999998</v>
      </c>
      <c r="H139" s="16">
        <f t="shared" si="15"/>
        <v>2495.4299999999998</v>
      </c>
      <c r="I139" s="16">
        <v>27971</v>
      </c>
      <c r="J139" s="16">
        <f t="shared" si="16"/>
        <v>2517.39</v>
      </c>
      <c r="K139" s="37">
        <v>43740</v>
      </c>
      <c r="L139" s="37">
        <f t="shared" si="17"/>
        <v>3936.6</v>
      </c>
      <c r="M139" s="61"/>
      <c r="N139" s="33">
        <v>35000</v>
      </c>
      <c r="O139" s="33">
        <v>30700</v>
      </c>
      <c r="P139" s="83"/>
      <c r="Q139" s="119"/>
      <c r="R139" s="90"/>
    </row>
    <row r="140" spans="1:18" ht="15.75" customHeight="1">
      <c r="A140" s="65">
        <v>135796</v>
      </c>
      <c r="B140" s="66" t="s">
        <v>272</v>
      </c>
      <c r="C140" s="13" t="s">
        <v>273</v>
      </c>
      <c r="D140" s="12" t="s">
        <v>6</v>
      </c>
      <c r="E140" s="15">
        <v>0.82499999999999996</v>
      </c>
      <c r="F140" s="16">
        <f t="shared" si="31"/>
        <v>31965.127272727274</v>
      </c>
      <c r="G140" s="16">
        <v>26371.23</v>
      </c>
      <c r="H140" s="16">
        <f t="shared" si="15"/>
        <v>26371.23</v>
      </c>
      <c r="I140" s="16">
        <v>33476</v>
      </c>
      <c r="J140" s="16">
        <f t="shared" si="16"/>
        <v>27617.699999999997</v>
      </c>
      <c r="K140" s="37">
        <v>43730</v>
      </c>
      <c r="L140" s="37">
        <f t="shared" si="17"/>
        <v>36077.25</v>
      </c>
      <c r="M140" s="61"/>
      <c r="N140" s="33">
        <v>35000</v>
      </c>
      <c r="O140" s="33">
        <v>30700</v>
      </c>
      <c r="P140" s="83"/>
      <c r="Q140" s="119"/>
      <c r="R140" s="90"/>
    </row>
    <row r="141" spans="1:18" ht="15.75" customHeight="1">
      <c r="A141" s="66">
        <v>59099</v>
      </c>
      <c r="B141" s="66" t="s">
        <v>274</v>
      </c>
      <c r="C141" s="13" t="s">
        <v>275</v>
      </c>
      <c r="D141" s="12" t="s">
        <v>6</v>
      </c>
      <c r="E141" s="15">
        <v>0.377</v>
      </c>
      <c r="F141" s="16">
        <f t="shared" si="31"/>
        <v>19675.862068965518</v>
      </c>
      <c r="G141" s="16">
        <v>7417.8</v>
      </c>
      <c r="H141" s="16">
        <f t="shared" si="15"/>
        <v>7417.8</v>
      </c>
      <c r="I141" s="16">
        <v>19459</v>
      </c>
      <c r="J141" s="16">
        <f t="shared" si="16"/>
        <v>7336.0429999999997</v>
      </c>
      <c r="K141" s="37">
        <v>44730</v>
      </c>
      <c r="L141" s="37">
        <f t="shared" si="17"/>
        <v>16863.21</v>
      </c>
      <c r="M141" s="61"/>
      <c r="N141" s="33">
        <v>35800</v>
      </c>
      <c r="O141" s="33">
        <v>31400</v>
      </c>
      <c r="P141" s="83"/>
      <c r="Q141" s="119"/>
      <c r="R141" s="90"/>
    </row>
    <row r="142" spans="1:18" ht="15.75" customHeight="1">
      <c r="A142" s="66">
        <v>3922</v>
      </c>
      <c r="B142" s="66" t="s">
        <v>276</v>
      </c>
      <c r="C142" s="13" t="s">
        <v>1142</v>
      </c>
      <c r="D142" s="12" t="s">
        <v>6</v>
      </c>
      <c r="E142" s="15">
        <v>0.22</v>
      </c>
      <c r="F142" s="16">
        <v>32454.25</v>
      </c>
      <c r="G142" s="16">
        <f>E142*F142</f>
        <v>7139.9350000000004</v>
      </c>
      <c r="H142" s="16">
        <f t="shared" si="15"/>
        <v>7139.9350000000004</v>
      </c>
      <c r="I142" s="16">
        <v>32455</v>
      </c>
      <c r="J142" s="16">
        <f t="shared" si="16"/>
        <v>7140.1</v>
      </c>
      <c r="K142" s="37">
        <v>38470</v>
      </c>
      <c r="L142" s="37">
        <f t="shared" si="17"/>
        <v>8463.4</v>
      </c>
      <c r="M142" s="61"/>
      <c r="N142" s="33">
        <v>30800</v>
      </c>
      <c r="O142" s="33">
        <v>27000</v>
      </c>
      <c r="P142" s="83" t="s">
        <v>992</v>
      </c>
      <c r="Q142" s="119"/>
      <c r="R142" s="90"/>
    </row>
    <row r="143" spans="1:18" ht="15.75" customHeight="1">
      <c r="A143" s="66">
        <v>3922</v>
      </c>
      <c r="B143" s="66" t="s">
        <v>276</v>
      </c>
      <c r="C143" s="13" t="s">
        <v>1143</v>
      </c>
      <c r="D143" s="12" t="s">
        <v>6</v>
      </c>
      <c r="E143" s="70">
        <f>2.452-E142</f>
        <v>2.2319999999999998</v>
      </c>
      <c r="F143" s="16">
        <v>32454.25</v>
      </c>
      <c r="G143" s="16">
        <f>E143*F143</f>
        <v>72437.885999999999</v>
      </c>
      <c r="H143" s="16">
        <f t="shared" si="15"/>
        <v>72437.885999999999</v>
      </c>
      <c r="I143" s="16">
        <v>32455</v>
      </c>
      <c r="J143" s="16">
        <f t="shared" si="16"/>
        <v>72439.56</v>
      </c>
      <c r="K143" s="37">
        <v>38470</v>
      </c>
      <c r="L143" s="37">
        <f t="shared" si="17"/>
        <v>85865.04</v>
      </c>
      <c r="M143" s="61"/>
      <c r="N143" s="33">
        <v>30800</v>
      </c>
      <c r="O143" s="33">
        <v>27000</v>
      </c>
      <c r="P143" s="83" t="s">
        <v>678</v>
      </c>
      <c r="Q143" s="119"/>
      <c r="R143" s="90"/>
    </row>
    <row r="144" spans="1:18" ht="15.75" customHeight="1">
      <c r="A144" s="104"/>
      <c r="B144" s="105"/>
      <c r="C144" s="107" t="s">
        <v>1007</v>
      </c>
      <c r="D144" s="106"/>
      <c r="E144" s="108"/>
      <c r="F144" s="108"/>
      <c r="G144" s="108"/>
      <c r="H144" s="108"/>
      <c r="I144" s="108"/>
      <c r="J144" s="108"/>
      <c r="K144" s="108"/>
      <c r="L144" s="108"/>
      <c r="M144" s="109"/>
      <c r="N144" s="108"/>
      <c r="O144" s="108"/>
      <c r="P144" s="59"/>
      <c r="Q144" s="119"/>
      <c r="R144" s="90"/>
    </row>
    <row r="145" spans="1:18" ht="15.75" customHeight="1">
      <c r="A145" s="65">
        <v>127859</v>
      </c>
      <c r="B145" s="66" t="s">
        <v>296</v>
      </c>
      <c r="C145" s="13" t="s">
        <v>1056</v>
      </c>
      <c r="D145" s="12" t="s">
        <v>4</v>
      </c>
      <c r="E145" s="15">
        <v>15</v>
      </c>
      <c r="F145" s="16">
        <f t="shared" ref="F145:F149" si="34">G145/E145</f>
        <v>163.19999999999999</v>
      </c>
      <c r="G145" s="16">
        <v>2448</v>
      </c>
      <c r="H145" s="16">
        <f t="shared" ref="H145:H216" si="35">F145*E145</f>
        <v>2448</v>
      </c>
      <c r="I145" s="16">
        <v>95</v>
      </c>
      <c r="J145" s="16">
        <f t="shared" ref="J145:J216" si="36">I145*E145</f>
        <v>1425</v>
      </c>
      <c r="K145" s="37">
        <v>445</v>
      </c>
      <c r="L145" s="37">
        <f t="shared" ref="L145:L216" si="37">K145*E145</f>
        <v>6675</v>
      </c>
      <c r="M145" s="61"/>
      <c r="N145" s="33">
        <v>360</v>
      </c>
      <c r="O145" s="33">
        <v>320</v>
      </c>
      <c r="P145" s="83"/>
      <c r="Q145" s="119"/>
      <c r="R145" s="90"/>
    </row>
    <row r="146" spans="1:18" ht="15.75" customHeight="1">
      <c r="A146" s="65">
        <v>127859</v>
      </c>
      <c r="B146" s="66" t="s">
        <v>297</v>
      </c>
      <c r="C146" s="13" t="s">
        <v>1057</v>
      </c>
      <c r="D146" s="12" t="s">
        <v>4</v>
      </c>
      <c r="E146" s="70"/>
      <c r="F146" s="16" t="e">
        <f t="shared" si="34"/>
        <v>#DIV/0!</v>
      </c>
      <c r="G146" s="16">
        <v>31572.5</v>
      </c>
      <c r="H146" s="16" t="e">
        <f t="shared" si="35"/>
        <v>#DIV/0!</v>
      </c>
      <c r="I146" s="16">
        <v>95</v>
      </c>
      <c r="J146" s="16">
        <f t="shared" si="36"/>
        <v>0</v>
      </c>
      <c r="K146" s="37">
        <v>102</v>
      </c>
      <c r="L146" s="37">
        <f t="shared" si="37"/>
        <v>0</v>
      </c>
      <c r="M146" s="61"/>
      <c r="N146" s="33">
        <v>82</v>
      </c>
      <c r="O146" s="33">
        <v>72</v>
      </c>
      <c r="P146" s="83"/>
      <c r="Q146" s="119"/>
      <c r="R146" s="90"/>
    </row>
    <row r="147" spans="1:18" ht="15.75" customHeight="1">
      <c r="A147" s="65">
        <v>127859</v>
      </c>
      <c r="B147" s="66" t="s">
        <v>298</v>
      </c>
      <c r="C147" s="13" t="s">
        <v>299</v>
      </c>
      <c r="D147" s="12" t="s">
        <v>4</v>
      </c>
      <c r="E147" s="15">
        <v>7</v>
      </c>
      <c r="F147" s="16">
        <f t="shared" si="34"/>
        <v>79.679999999999993</v>
      </c>
      <c r="G147" s="26">
        <v>557.76</v>
      </c>
      <c r="H147" s="16">
        <f t="shared" si="35"/>
        <v>557.76</v>
      </c>
      <c r="I147" s="16">
        <v>95</v>
      </c>
      <c r="J147" s="16">
        <f t="shared" si="36"/>
        <v>665</v>
      </c>
      <c r="K147" s="37">
        <v>92</v>
      </c>
      <c r="L147" s="37">
        <f t="shared" si="37"/>
        <v>644</v>
      </c>
      <c r="M147" s="61"/>
      <c r="N147" s="33">
        <v>74</v>
      </c>
      <c r="O147" s="33">
        <v>65</v>
      </c>
      <c r="P147" s="83"/>
      <c r="Q147" s="119"/>
      <c r="R147" s="90"/>
    </row>
    <row r="148" spans="1:18" ht="15.75" customHeight="1">
      <c r="A148" s="65">
        <v>127859</v>
      </c>
      <c r="B148" s="66" t="s">
        <v>300</v>
      </c>
      <c r="C148" s="13" t="s">
        <v>301</v>
      </c>
      <c r="D148" s="12" t="s">
        <v>4</v>
      </c>
      <c r="E148" s="15">
        <v>133</v>
      </c>
      <c r="F148" s="16">
        <f t="shared" si="34"/>
        <v>85.007218045112779</v>
      </c>
      <c r="G148" s="16">
        <v>11305.96</v>
      </c>
      <c r="H148" s="16">
        <f t="shared" si="35"/>
        <v>11305.96</v>
      </c>
      <c r="I148" s="16">
        <v>95</v>
      </c>
      <c r="J148" s="16">
        <f t="shared" si="36"/>
        <v>12635</v>
      </c>
      <c r="K148" s="37">
        <v>76</v>
      </c>
      <c r="L148" s="37">
        <f t="shared" si="37"/>
        <v>10108</v>
      </c>
      <c r="M148" s="61"/>
      <c r="N148" s="33">
        <v>61</v>
      </c>
      <c r="O148" s="33">
        <v>54</v>
      </c>
      <c r="P148" s="83"/>
      <c r="Q148" s="119"/>
      <c r="R148" s="90"/>
    </row>
    <row r="149" spans="1:18" ht="15.75" customHeight="1">
      <c r="A149" s="65">
        <v>127859</v>
      </c>
      <c r="B149" s="66" t="s">
        <v>302</v>
      </c>
      <c r="C149" s="13" t="s">
        <v>303</v>
      </c>
      <c r="D149" s="12" t="s">
        <v>4</v>
      </c>
      <c r="E149" s="15">
        <v>20</v>
      </c>
      <c r="F149" s="16">
        <f t="shared" si="34"/>
        <v>110</v>
      </c>
      <c r="G149" s="16">
        <v>2200</v>
      </c>
      <c r="H149" s="16">
        <f t="shared" si="35"/>
        <v>2200</v>
      </c>
      <c r="I149" s="16">
        <v>95</v>
      </c>
      <c r="J149" s="16">
        <f t="shared" si="36"/>
        <v>1900</v>
      </c>
      <c r="K149" s="37">
        <v>135</v>
      </c>
      <c r="L149" s="37">
        <f t="shared" si="37"/>
        <v>2700</v>
      </c>
      <c r="M149" s="61"/>
      <c r="N149" s="33">
        <f t="shared" ref="N149" si="38">K149*(1-20%)</f>
        <v>108</v>
      </c>
      <c r="O149" s="33">
        <v>95</v>
      </c>
      <c r="P149" s="83"/>
      <c r="Q149" s="119"/>
      <c r="R149" s="90"/>
    </row>
    <row r="150" spans="1:18" ht="15.75" customHeight="1">
      <c r="A150" s="65"/>
      <c r="B150" s="66"/>
      <c r="C150" s="42" t="s">
        <v>1000</v>
      </c>
      <c r="D150" s="94"/>
      <c r="E150" s="43"/>
      <c r="F150" s="33"/>
      <c r="G150" s="33"/>
      <c r="H150" s="33" t="e">
        <f>SUM(H145:H149)</f>
        <v>#DIV/0!</v>
      </c>
      <c r="I150" s="33"/>
      <c r="J150" s="33">
        <f>SUM(J145:J149)</f>
        <v>16625</v>
      </c>
      <c r="K150" s="44"/>
      <c r="L150" s="44">
        <f>SUM(L145:L149)</f>
        <v>20127</v>
      </c>
      <c r="M150" s="61"/>
      <c r="N150" s="44"/>
      <c r="O150" s="33"/>
      <c r="P150" s="83"/>
      <c r="Q150" s="119"/>
      <c r="R150" s="90"/>
    </row>
    <row r="151" spans="1:18" ht="15.75" customHeight="1">
      <c r="A151" s="104"/>
      <c r="B151" s="105"/>
      <c r="C151" s="105" t="s">
        <v>1008</v>
      </c>
      <c r="D151" s="106"/>
      <c r="E151" s="106"/>
      <c r="F151" s="106"/>
      <c r="G151" s="106"/>
      <c r="H151" s="106"/>
      <c r="I151" s="106"/>
      <c r="J151" s="106"/>
      <c r="K151" s="106"/>
      <c r="L151" s="106"/>
      <c r="M151" s="103"/>
      <c r="N151" s="106"/>
      <c r="O151" s="106"/>
      <c r="P151" s="58"/>
      <c r="Q151" s="119"/>
      <c r="R151" s="90"/>
    </row>
    <row r="152" spans="1:18" ht="15.75" customHeight="1">
      <c r="A152" s="65">
        <v>182718</v>
      </c>
      <c r="B152" s="66" t="s">
        <v>339</v>
      </c>
      <c r="C152" s="46" t="s">
        <v>1058</v>
      </c>
      <c r="D152" s="12" t="s">
        <v>6</v>
      </c>
      <c r="E152" s="69">
        <f>0.126-0.02</f>
        <v>0.106</v>
      </c>
      <c r="F152" s="48">
        <f t="shared" ref="F152:F179" si="39">G152/E152</f>
        <v>44224.528301886792</v>
      </c>
      <c r="G152" s="48">
        <v>4687.8</v>
      </c>
      <c r="H152" s="48">
        <f t="shared" si="35"/>
        <v>4687.8</v>
      </c>
      <c r="I152" s="48">
        <v>37200</v>
      </c>
      <c r="J152" s="48">
        <f t="shared" si="36"/>
        <v>3943.2</v>
      </c>
      <c r="K152" s="48">
        <v>44500</v>
      </c>
      <c r="L152" s="48">
        <f t="shared" si="37"/>
        <v>4717</v>
      </c>
      <c r="M152" s="63"/>
      <c r="N152" s="45">
        <f>K152*(1-20%)</f>
        <v>35600</v>
      </c>
      <c r="O152" s="45">
        <v>31200</v>
      </c>
      <c r="P152" s="85"/>
      <c r="Q152" s="119"/>
      <c r="R152" s="90"/>
    </row>
    <row r="153" spans="1:18" ht="15.75" customHeight="1">
      <c r="A153" s="65">
        <v>182721</v>
      </c>
      <c r="B153" s="66" t="s">
        <v>340</v>
      </c>
      <c r="C153" s="46" t="s">
        <v>341</v>
      </c>
      <c r="D153" s="12" t="s">
        <v>6</v>
      </c>
      <c r="E153" s="47">
        <v>7.0000000000000007E-2</v>
      </c>
      <c r="F153" s="48">
        <f t="shared" si="39"/>
        <v>44299.999999999993</v>
      </c>
      <c r="G153" s="48">
        <v>3101</v>
      </c>
      <c r="H153" s="48">
        <f t="shared" si="35"/>
        <v>3101</v>
      </c>
      <c r="I153" s="48">
        <v>46714</v>
      </c>
      <c r="J153" s="48">
        <f t="shared" si="36"/>
        <v>3269.9800000000005</v>
      </c>
      <c r="K153" s="48">
        <v>44500</v>
      </c>
      <c r="L153" s="48">
        <f t="shared" si="37"/>
        <v>3115.0000000000005</v>
      </c>
      <c r="M153" s="63"/>
      <c r="N153" s="45">
        <f t="shared" ref="N153:N211" si="40">K153*(1-20%)</f>
        <v>35600</v>
      </c>
      <c r="O153" s="45">
        <v>31200</v>
      </c>
      <c r="P153" s="85"/>
      <c r="Q153" s="119"/>
      <c r="R153" s="90"/>
    </row>
    <row r="154" spans="1:18" ht="15.75" customHeight="1">
      <c r="A154" s="65">
        <v>182728</v>
      </c>
      <c r="B154" s="66" t="s">
        <v>342</v>
      </c>
      <c r="C154" s="46" t="s">
        <v>343</v>
      </c>
      <c r="D154" s="12" t="s">
        <v>6</v>
      </c>
      <c r="E154" s="47">
        <v>1.7889999999999999</v>
      </c>
      <c r="F154" s="48">
        <f t="shared" si="39"/>
        <v>37412.096143096707</v>
      </c>
      <c r="G154" s="48">
        <v>66930.240000000005</v>
      </c>
      <c r="H154" s="48">
        <f t="shared" si="35"/>
        <v>66930.240000000005</v>
      </c>
      <c r="I154" s="48">
        <v>34403</v>
      </c>
      <c r="J154" s="48">
        <f t="shared" si="36"/>
        <v>61546.966999999997</v>
      </c>
      <c r="K154" s="48">
        <v>42200</v>
      </c>
      <c r="L154" s="48">
        <f t="shared" si="37"/>
        <v>75495.8</v>
      </c>
      <c r="M154" s="63"/>
      <c r="N154" s="45">
        <v>33800</v>
      </c>
      <c r="O154" s="45">
        <v>29600</v>
      </c>
      <c r="P154" s="85"/>
      <c r="Q154" s="119"/>
      <c r="R154" s="90"/>
    </row>
    <row r="155" spans="1:18" ht="15.75" customHeight="1">
      <c r="A155" s="65">
        <v>182742</v>
      </c>
      <c r="B155" s="66" t="s">
        <v>344</v>
      </c>
      <c r="C155" s="46" t="s">
        <v>345</v>
      </c>
      <c r="D155" s="12" t="s">
        <v>6</v>
      </c>
      <c r="E155" s="47">
        <v>0.12</v>
      </c>
      <c r="F155" s="48">
        <f t="shared" si="39"/>
        <v>42390</v>
      </c>
      <c r="G155" s="48">
        <v>5086.8</v>
      </c>
      <c r="H155" s="48">
        <f t="shared" si="35"/>
        <v>5086.8</v>
      </c>
      <c r="I155" s="48">
        <v>43126</v>
      </c>
      <c r="J155" s="48">
        <f t="shared" si="36"/>
        <v>5175.12</v>
      </c>
      <c r="K155" s="48">
        <v>64990</v>
      </c>
      <c r="L155" s="48">
        <f t="shared" si="37"/>
        <v>7798.7999999999993</v>
      </c>
      <c r="M155" s="63"/>
      <c r="N155" s="45">
        <v>52000</v>
      </c>
      <c r="O155" s="45">
        <v>45500</v>
      </c>
      <c r="P155" s="85"/>
      <c r="Q155" s="119"/>
      <c r="R155" s="90"/>
    </row>
    <row r="156" spans="1:18" ht="15.75" customHeight="1">
      <c r="A156" s="65">
        <v>184528</v>
      </c>
      <c r="B156" s="66" t="s">
        <v>346</v>
      </c>
      <c r="C156" s="46" t="s">
        <v>347</v>
      </c>
      <c r="D156" s="12" t="s">
        <v>6</v>
      </c>
      <c r="E156" s="47">
        <v>0.52</v>
      </c>
      <c r="F156" s="48">
        <f t="shared" si="39"/>
        <v>54290</v>
      </c>
      <c r="G156" s="48">
        <v>28230.799999999999</v>
      </c>
      <c r="H156" s="48">
        <f t="shared" si="35"/>
        <v>28230.799999999999</v>
      </c>
      <c r="I156" s="48">
        <v>54291</v>
      </c>
      <c r="J156" s="48">
        <f t="shared" si="36"/>
        <v>28231.32</v>
      </c>
      <c r="K156" s="48">
        <v>61990</v>
      </c>
      <c r="L156" s="48">
        <f t="shared" si="37"/>
        <v>32234.800000000003</v>
      </c>
      <c r="M156" s="63"/>
      <c r="N156" s="45">
        <v>49600</v>
      </c>
      <c r="O156" s="45">
        <v>43400</v>
      </c>
      <c r="P156" s="85"/>
      <c r="Q156" s="119"/>
      <c r="R156" s="90"/>
    </row>
    <row r="157" spans="1:18" ht="15.75" customHeight="1">
      <c r="A157" s="65">
        <v>182743</v>
      </c>
      <c r="B157" s="66" t="s">
        <v>348</v>
      </c>
      <c r="C157" s="46" t="s">
        <v>349</v>
      </c>
      <c r="D157" s="12" t="s">
        <v>6</v>
      </c>
      <c r="E157" s="47">
        <v>0.27</v>
      </c>
      <c r="F157" s="48">
        <f t="shared" si="39"/>
        <v>42389.999999999993</v>
      </c>
      <c r="G157" s="48">
        <v>11445.3</v>
      </c>
      <c r="H157" s="48">
        <f t="shared" si="35"/>
        <v>11445.3</v>
      </c>
      <c r="I157" s="48">
        <v>43208</v>
      </c>
      <c r="J157" s="48">
        <f t="shared" si="36"/>
        <v>11666.160000000002</v>
      </c>
      <c r="K157" s="48">
        <v>61990</v>
      </c>
      <c r="L157" s="48">
        <f t="shared" si="37"/>
        <v>16737.300000000003</v>
      </c>
      <c r="M157" s="63"/>
      <c r="N157" s="45">
        <v>49600</v>
      </c>
      <c r="O157" s="45">
        <v>43400</v>
      </c>
      <c r="P157" s="85"/>
      <c r="Q157" s="119"/>
      <c r="R157" s="90"/>
    </row>
    <row r="158" spans="1:18" ht="15.75" customHeight="1">
      <c r="A158" s="65">
        <v>182809</v>
      </c>
      <c r="B158" s="66" t="s">
        <v>350</v>
      </c>
      <c r="C158" s="46" t="s">
        <v>351</v>
      </c>
      <c r="D158" s="12" t="s">
        <v>6</v>
      </c>
      <c r="E158" s="47">
        <v>0.59299999999999997</v>
      </c>
      <c r="F158" s="48">
        <f t="shared" si="39"/>
        <v>59250</v>
      </c>
      <c r="G158" s="48">
        <v>35135.25</v>
      </c>
      <c r="H158" s="48">
        <f t="shared" si="35"/>
        <v>35135.25</v>
      </c>
      <c r="I158" s="48">
        <v>52251</v>
      </c>
      <c r="J158" s="48">
        <f t="shared" si="36"/>
        <v>30984.842999999997</v>
      </c>
      <c r="K158" s="48">
        <v>62990</v>
      </c>
      <c r="L158" s="48">
        <f t="shared" si="37"/>
        <v>37353.07</v>
      </c>
      <c r="M158" s="63"/>
      <c r="N158" s="45">
        <v>50500</v>
      </c>
      <c r="O158" s="45">
        <v>44100</v>
      </c>
      <c r="P158" s="85"/>
      <c r="Q158" s="119"/>
      <c r="R158" s="90"/>
    </row>
    <row r="159" spans="1:18" ht="15.75" customHeight="1">
      <c r="A159" s="65">
        <v>180138</v>
      </c>
      <c r="B159" s="66" t="s">
        <v>352</v>
      </c>
      <c r="C159" s="46" t="s">
        <v>353</v>
      </c>
      <c r="D159" s="12" t="s">
        <v>6</v>
      </c>
      <c r="E159" s="47">
        <v>0.747</v>
      </c>
      <c r="F159" s="48">
        <f t="shared" si="39"/>
        <v>47761.271753681387</v>
      </c>
      <c r="G159" s="48">
        <v>35677.67</v>
      </c>
      <c r="H159" s="48">
        <f t="shared" si="35"/>
        <v>35677.67</v>
      </c>
      <c r="I159" s="48">
        <v>47762</v>
      </c>
      <c r="J159" s="48">
        <f t="shared" si="36"/>
        <v>35678.214</v>
      </c>
      <c r="K159" s="48">
        <v>63990</v>
      </c>
      <c r="L159" s="48">
        <f t="shared" si="37"/>
        <v>47800.53</v>
      </c>
      <c r="M159" s="63"/>
      <c r="N159" s="45">
        <v>51200</v>
      </c>
      <c r="O159" s="45">
        <v>44800</v>
      </c>
      <c r="P159" s="85"/>
      <c r="Q159" s="119"/>
      <c r="R159" s="90"/>
    </row>
    <row r="160" spans="1:18" ht="15.75" customHeight="1">
      <c r="A160" s="65">
        <v>182705</v>
      </c>
      <c r="B160" s="66" t="s">
        <v>354</v>
      </c>
      <c r="C160" s="46" t="s">
        <v>355</v>
      </c>
      <c r="D160" s="12" t="s">
        <v>6</v>
      </c>
      <c r="E160" s="69">
        <f>0.114</f>
        <v>0.114</v>
      </c>
      <c r="F160" s="48">
        <f t="shared" si="39"/>
        <v>46162.280701754382</v>
      </c>
      <c r="G160" s="48">
        <v>5262.5</v>
      </c>
      <c r="H160" s="48">
        <f t="shared" si="35"/>
        <v>5262.5</v>
      </c>
      <c r="I160" s="48">
        <v>36758</v>
      </c>
      <c r="J160" s="48">
        <f t="shared" si="36"/>
        <v>4190.4120000000003</v>
      </c>
      <c r="K160" s="48">
        <v>42600</v>
      </c>
      <c r="L160" s="48">
        <f t="shared" si="37"/>
        <v>4856.4000000000005</v>
      </c>
      <c r="M160" s="63"/>
      <c r="N160" s="45">
        <v>34100</v>
      </c>
      <c r="O160" s="45">
        <v>29900</v>
      </c>
      <c r="P160" s="85"/>
      <c r="Q160" s="119"/>
      <c r="R160" s="90"/>
    </row>
    <row r="161" spans="1:19" ht="15.75" customHeight="1">
      <c r="A161" s="65">
        <v>182711</v>
      </c>
      <c r="B161" s="66" t="s">
        <v>356</v>
      </c>
      <c r="C161" s="46" t="s">
        <v>1063</v>
      </c>
      <c r="D161" s="12" t="s">
        <v>6</v>
      </c>
      <c r="E161" s="47">
        <v>1.931</v>
      </c>
      <c r="F161" s="48">
        <f t="shared" si="39"/>
        <v>29640.321077162091</v>
      </c>
      <c r="G161" s="48">
        <v>57235.46</v>
      </c>
      <c r="H161" s="48">
        <f t="shared" si="35"/>
        <v>57235.46</v>
      </c>
      <c r="I161" s="48">
        <v>35845</v>
      </c>
      <c r="J161" s="48">
        <f t="shared" si="36"/>
        <v>69216.695000000007</v>
      </c>
      <c r="K161" s="48">
        <v>38400</v>
      </c>
      <c r="L161" s="48">
        <f t="shared" si="37"/>
        <v>74150.400000000009</v>
      </c>
      <c r="M161" s="63"/>
      <c r="N161" s="45">
        <v>30800</v>
      </c>
      <c r="O161" s="45">
        <v>26900</v>
      </c>
      <c r="P161" s="85"/>
      <c r="Q161" s="119"/>
      <c r="R161" s="90"/>
    </row>
    <row r="162" spans="1:19" ht="15.75" customHeight="1">
      <c r="A162" s="65">
        <v>182711</v>
      </c>
      <c r="B162" s="66" t="s">
        <v>357</v>
      </c>
      <c r="C162" s="46" t="s">
        <v>358</v>
      </c>
      <c r="D162" s="12" t="s">
        <v>6</v>
      </c>
      <c r="E162" s="47">
        <v>1.722</v>
      </c>
      <c r="F162" s="48">
        <f t="shared" si="39"/>
        <v>35446.207897793269</v>
      </c>
      <c r="G162" s="48">
        <v>61038.37</v>
      </c>
      <c r="H162" s="48">
        <f t="shared" si="35"/>
        <v>61038.37000000001</v>
      </c>
      <c r="I162" s="48">
        <v>35845</v>
      </c>
      <c r="J162" s="48">
        <f t="shared" si="36"/>
        <v>61725.09</v>
      </c>
      <c r="K162" s="48">
        <v>40300</v>
      </c>
      <c r="L162" s="48">
        <f t="shared" si="37"/>
        <v>69396.600000000006</v>
      </c>
      <c r="M162" s="63"/>
      <c r="N162" s="45">
        <v>32300</v>
      </c>
      <c r="O162" s="45">
        <v>28300</v>
      </c>
      <c r="P162" s="85"/>
      <c r="Q162" s="119"/>
      <c r="R162" s="90"/>
    </row>
    <row r="163" spans="1:19" ht="15.75" customHeight="1">
      <c r="A163" s="65">
        <v>182755</v>
      </c>
      <c r="B163" s="66" t="s">
        <v>359</v>
      </c>
      <c r="C163" s="46" t="s">
        <v>360</v>
      </c>
      <c r="D163" s="12" t="s">
        <v>6</v>
      </c>
      <c r="E163" s="69">
        <v>0.43</v>
      </c>
      <c r="F163" s="48">
        <f t="shared" si="39"/>
        <v>91244.139534883725</v>
      </c>
      <c r="G163" s="48">
        <v>39234.980000000003</v>
      </c>
      <c r="H163" s="48">
        <f t="shared" si="35"/>
        <v>39234.980000000003</v>
      </c>
      <c r="I163" s="48">
        <v>35054</v>
      </c>
      <c r="J163" s="48">
        <f t="shared" si="36"/>
        <v>15073.22</v>
      </c>
      <c r="K163" s="48">
        <v>40400</v>
      </c>
      <c r="L163" s="48">
        <f t="shared" si="37"/>
        <v>17372</v>
      </c>
      <c r="M163" s="63"/>
      <c r="N163" s="45">
        <v>32400</v>
      </c>
      <c r="O163" s="45">
        <v>28300</v>
      </c>
      <c r="P163" s="85"/>
      <c r="Q163" s="119"/>
      <c r="R163" s="90"/>
    </row>
    <row r="164" spans="1:19" ht="15.75" customHeight="1">
      <c r="A164" s="65">
        <v>182758</v>
      </c>
      <c r="B164" s="66" t="s">
        <v>361</v>
      </c>
      <c r="C164" s="46" t="s">
        <v>362</v>
      </c>
      <c r="D164" s="12" t="s">
        <v>6</v>
      </c>
      <c r="E164" s="69">
        <f>0.265-0.005</f>
        <v>0.26</v>
      </c>
      <c r="F164" s="48">
        <f t="shared" si="39"/>
        <v>49043</v>
      </c>
      <c r="G164" s="48">
        <v>12751.18</v>
      </c>
      <c r="H164" s="48">
        <f t="shared" si="35"/>
        <v>12751.18</v>
      </c>
      <c r="I164" s="48">
        <v>44945</v>
      </c>
      <c r="J164" s="48">
        <f t="shared" si="36"/>
        <v>11685.7</v>
      </c>
      <c r="K164" s="48">
        <v>46700</v>
      </c>
      <c r="L164" s="48">
        <f t="shared" si="37"/>
        <v>12142</v>
      </c>
      <c r="M164" s="63"/>
      <c r="N164" s="45">
        <v>37400</v>
      </c>
      <c r="O164" s="45">
        <v>32700</v>
      </c>
      <c r="P164" s="85"/>
      <c r="Q164" s="119"/>
      <c r="R164" s="90"/>
    </row>
    <row r="165" spans="1:19" ht="15.75" customHeight="1">
      <c r="A165" s="65">
        <v>183161</v>
      </c>
      <c r="B165" s="66" t="s">
        <v>363</v>
      </c>
      <c r="C165" s="46" t="s">
        <v>364</v>
      </c>
      <c r="D165" s="12" t="s">
        <v>6</v>
      </c>
      <c r="E165" s="47">
        <v>0.91700000000000004</v>
      </c>
      <c r="F165" s="48">
        <f t="shared" si="39"/>
        <v>36028.353326063247</v>
      </c>
      <c r="G165" s="48">
        <v>33038</v>
      </c>
      <c r="H165" s="48">
        <f t="shared" si="35"/>
        <v>33038</v>
      </c>
      <c r="I165" s="48">
        <v>35912</v>
      </c>
      <c r="J165" s="48">
        <f t="shared" si="36"/>
        <v>32931.304000000004</v>
      </c>
      <c r="K165" s="48">
        <v>41900</v>
      </c>
      <c r="L165" s="48">
        <f t="shared" si="37"/>
        <v>38422.300000000003</v>
      </c>
      <c r="M165" s="63">
        <v>0.44</v>
      </c>
      <c r="N165" s="45">
        <v>33600</v>
      </c>
      <c r="O165" s="45">
        <v>29400</v>
      </c>
      <c r="P165" s="85"/>
      <c r="Q165" s="119"/>
      <c r="R165" s="90"/>
      <c r="S165" s="144" t="s">
        <v>1145</v>
      </c>
    </row>
    <row r="166" spans="1:19" ht="15.75" customHeight="1">
      <c r="A166" s="65">
        <v>183161</v>
      </c>
      <c r="B166" s="66" t="s">
        <v>365</v>
      </c>
      <c r="C166" s="46" t="s">
        <v>366</v>
      </c>
      <c r="D166" s="12" t="s">
        <v>6</v>
      </c>
      <c r="E166" s="47">
        <v>5.7000000000000002E-2</v>
      </c>
      <c r="F166" s="48">
        <f t="shared" si="39"/>
        <v>35895.964912280702</v>
      </c>
      <c r="G166" s="48">
        <v>2046.07</v>
      </c>
      <c r="H166" s="48">
        <f t="shared" si="35"/>
        <v>2046.0700000000002</v>
      </c>
      <c r="I166" s="48">
        <v>35912</v>
      </c>
      <c r="J166" s="48">
        <f t="shared" si="36"/>
        <v>2046.9840000000002</v>
      </c>
      <c r="K166" s="48">
        <v>42300</v>
      </c>
      <c r="L166" s="48">
        <f t="shared" si="37"/>
        <v>2411.1</v>
      </c>
      <c r="M166" s="63"/>
      <c r="N166" s="45">
        <v>33900</v>
      </c>
      <c r="O166" s="45">
        <v>29700</v>
      </c>
      <c r="P166" s="85"/>
      <c r="Q166" s="119"/>
      <c r="R166" s="90"/>
    </row>
    <row r="167" spans="1:19" ht="15.75" customHeight="1">
      <c r="A167" s="65">
        <v>181711</v>
      </c>
      <c r="B167" s="66" t="s">
        <v>367</v>
      </c>
      <c r="C167" s="46" t="s">
        <v>1065</v>
      </c>
      <c r="D167" s="12" t="s">
        <v>6</v>
      </c>
      <c r="E167" s="47">
        <v>0.15</v>
      </c>
      <c r="F167" s="48">
        <f t="shared" si="39"/>
        <v>36100</v>
      </c>
      <c r="G167" s="48">
        <v>5415</v>
      </c>
      <c r="H167" s="48">
        <f t="shared" si="35"/>
        <v>5415</v>
      </c>
      <c r="I167" s="48">
        <v>36100</v>
      </c>
      <c r="J167" s="48">
        <f t="shared" si="36"/>
        <v>5415</v>
      </c>
      <c r="K167" s="48">
        <v>42300</v>
      </c>
      <c r="L167" s="48">
        <f t="shared" si="37"/>
        <v>6345</v>
      </c>
      <c r="M167" s="63"/>
      <c r="N167" s="45">
        <v>33900</v>
      </c>
      <c r="O167" s="45">
        <v>29700</v>
      </c>
      <c r="P167" s="85"/>
      <c r="Q167" s="119"/>
      <c r="R167" s="90"/>
    </row>
    <row r="168" spans="1:19" ht="15.75" customHeight="1">
      <c r="A168" s="65">
        <v>182760</v>
      </c>
      <c r="B168" s="66" t="s">
        <v>368</v>
      </c>
      <c r="C168" s="46" t="s">
        <v>369</v>
      </c>
      <c r="D168" s="12" t="s">
        <v>6</v>
      </c>
      <c r="E168" s="47">
        <v>2.98</v>
      </c>
      <c r="F168" s="48">
        <f t="shared" si="39"/>
        <v>36044.127516778521</v>
      </c>
      <c r="G168" s="48">
        <v>107411.5</v>
      </c>
      <c r="H168" s="48">
        <f t="shared" si="35"/>
        <v>107411.49999999999</v>
      </c>
      <c r="I168" s="48">
        <v>36600</v>
      </c>
      <c r="J168" s="48">
        <f t="shared" si="36"/>
        <v>109068</v>
      </c>
      <c r="K168" s="48">
        <v>42300</v>
      </c>
      <c r="L168" s="48">
        <f t="shared" si="37"/>
        <v>126054</v>
      </c>
      <c r="M168" s="63"/>
      <c r="N168" s="45">
        <v>33900</v>
      </c>
      <c r="O168" s="45">
        <v>29700</v>
      </c>
      <c r="P168" s="85"/>
      <c r="Q168" s="119"/>
      <c r="R168" s="90"/>
    </row>
    <row r="169" spans="1:19" ht="15.75" customHeight="1">
      <c r="A169" s="65">
        <v>182760</v>
      </c>
      <c r="B169" s="66" t="s">
        <v>370</v>
      </c>
      <c r="C169" s="46" t="s">
        <v>371</v>
      </c>
      <c r="D169" s="12" t="s">
        <v>6</v>
      </c>
      <c r="E169" s="47">
        <v>0.249</v>
      </c>
      <c r="F169" s="48">
        <f t="shared" si="39"/>
        <v>37074.417670682735</v>
      </c>
      <c r="G169" s="48">
        <v>9231.5300000000007</v>
      </c>
      <c r="H169" s="48">
        <f t="shared" si="35"/>
        <v>9231.5300000000007</v>
      </c>
      <c r="I169" s="48">
        <v>36600</v>
      </c>
      <c r="J169" s="48">
        <f t="shared" si="36"/>
        <v>9113.4</v>
      </c>
      <c r="K169" s="48">
        <v>42400</v>
      </c>
      <c r="L169" s="48">
        <f t="shared" si="37"/>
        <v>10557.6</v>
      </c>
      <c r="M169" s="63"/>
      <c r="N169" s="45">
        <v>34000</v>
      </c>
      <c r="O169" s="45">
        <v>29700</v>
      </c>
      <c r="P169" s="85"/>
      <c r="Q169" s="119"/>
      <c r="R169" s="90"/>
    </row>
    <row r="170" spans="1:19" ht="15.75" customHeight="1">
      <c r="A170" s="65">
        <v>182760</v>
      </c>
      <c r="B170" s="66" t="s">
        <v>372</v>
      </c>
      <c r="C170" s="46" t="s">
        <v>373</v>
      </c>
      <c r="D170" s="12" t="s">
        <v>6</v>
      </c>
      <c r="E170" s="47">
        <v>3.9740000000000002</v>
      </c>
      <c r="F170" s="48">
        <f t="shared" si="39"/>
        <v>35916.185203824862</v>
      </c>
      <c r="G170" s="48">
        <v>142730.92000000001</v>
      </c>
      <c r="H170" s="48">
        <f t="shared" si="35"/>
        <v>142730.92000000001</v>
      </c>
      <c r="I170" s="48">
        <v>36600</v>
      </c>
      <c r="J170" s="48">
        <f t="shared" si="36"/>
        <v>145448.4</v>
      </c>
      <c r="K170" s="48">
        <v>44900</v>
      </c>
      <c r="L170" s="48">
        <f t="shared" si="37"/>
        <v>178432.6</v>
      </c>
      <c r="M170" s="63"/>
      <c r="N170" s="45">
        <v>36000</v>
      </c>
      <c r="O170" s="45">
        <v>31500</v>
      </c>
      <c r="P170" s="85"/>
      <c r="Q170" s="119"/>
      <c r="R170" s="90"/>
    </row>
    <row r="171" spans="1:19" ht="15.75" customHeight="1">
      <c r="A171" s="65">
        <v>182761</v>
      </c>
      <c r="B171" s="66" t="s">
        <v>374</v>
      </c>
      <c r="C171" s="46" t="s">
        <v>375</v>
      </c>
      <c r="D171" s="12" t="s">
        <v>6</v>
      </c>
      <c r="E171" s="47">
        <v>0.97799999999999998</v>
      </c>
      <c r="F171" s="48">
        <f t="shared" si="39"/>
        <v>35424.826175869122</v>
      </c>
      <c r="G171" s="48">
        <v>34645.480000000003</v>
      </c>
      <c r="H171" s="48">
        <f t="shared" si="35"/>
        <v>34645.480000000003</v>
      </c>
      <c r="I171" s="48">
        <v>34920</v>
      </c>
      <c r="J171" s="48">
        <f t="shared" si="36"/>
        <v>34151.760000000002</v>
      </c>
      <c r="K171" s="48">
        <v>41900</v>
      </c>
      <c r="L171" s="48">
        <f t="shared" si="37"/>
        <v>40978.199999999997</v>
      </c>
      <c r="M171" s="63"/>
      <c r="N171" s="45">
        <v>33600</v>
      </c>
      <c r="O171" s="45">
        <v>29400</v>
      </c>
      <c r="P171" s="85"/>
      <c r="Q171" s="119"/>
      <c r="R171" s="90"/>
    </row>
    <row r="172" spans="1:19" ht="15.75" customHeight="1">
      <c r="A172" s="65">
        <v>182761</v>
      </c>
      <c r="B172" s="66" t="s">
        <v>376</v>
      </c>
      <c r="C172" s="46" t="s">
        <v>377</v>
      </c>
      <c r="D172" s="12" t="s">
        <v>6</v>
      </c>
      <c r="E172" s="47">
        <v>0.73</v>
      </c>
      <c r="F172" s="48">
        <f t="shared" si="39"/>
        <v>37850</v>
      </c>
      <c r="G172" s="48">
        <v>27630.5</v>
      </c>
      <c r="H172" s="48">
        <f t="shared" si="35"/>
        <v>27630.5</v>
      </c>
      <c r="I172" s="48">
        <v>34920</v>
      </c>
      <c r="J172" s="48">
        <f t="shared" si="36"/>
        <v>25491.599999999999</v>
      </c>
      <c r="K172" s="48">
        <v>42100</v>
      </c>
      <c r="L172" s="48">
        <f t="shared" si="37"/>
        <v>30733</v>
      </c>
      <c r="M172" s="63"/>
      <c r="N172" s="45">
        <v>33700</v>
      </c>
      <c r="O172" s="45">
        <v>29500</v>
      </c>
      <c r="P172" s="85"/>
      <c r="Q172" s="119"/>
      <c r="R172" s="90"/>
    </row>
    <row r="173" spans="1:19" ht="15.75" customHeight="1">
      <c r="A173" s="65">
        <v>182761</v>
      </c>
      <c r="B173" s="66" t="s">
        <v>378</v>
      </c>
      <c r="C173" s="13" t="s">
        <v>1158</v>
      </c>
      <c r="D173" s="12" t="s">
        <v>6</v>
      </c>
      <c r="E173" s="15">
        <v>2.7290000000000001</v>
      </c>
      <c r="F173" s="16">
        <f t="shared" si="39"/>
        <v>33265.133748625871</v>
      </c>
      <c r="G173" s="16">
        <v>90780.55</v>
      </c>
      <c r="H173" s="16">
        <f t="shared" si="35"/>
        <v>90780.55</v>
      </c>
      <c r="I173" s="16">
        <v>34920</v>
      </c>
      <c r="J173" s="16">
        <f t="shared" si="36"/>
        <v>95296.680000000008</v>
      </c>
      <c r="K173" s="16">
        <v>42000</v>
      </c>
      <c r="L173" s="16">
        <f t="shared" si="37"/>
        <v>114618</v>
      </c>
      <c r="M173" s="62"/>
      <c r="N173" s="33">
        <f t="shared" si="40"/>
        <v>33600</v>
      </c>
      <c r="O173" s="33">
        <f t="shared" ref="O173:O178" si="41">K173*(1-30%)</f>
        <v>29399.999999999996</v>
      </c>
      <c r="P173" s="83"/>
      <c r="Q173" s="119"/>
      <c r="R173" s="90"/>
    </row>
    <row r="174" spans="1:19" ht="15.75" customHeight="1">
      <c r="A174" s="65">
        <v>182786</v>
      </c>
      <c r="B174" s="66" t="s">
        <v>379</v>
      </c>
      <c r="C174" s="46" t="s">
        <v>380</v>
      </c>
      <c r="D174" s="12" t="s">
        <v>6</v>
      </c>
      <c r="E174" s="47">
        <v>3.9529999999999998</v>
      </c>
      <c r="F174" s="48">
        <f t="shared" si="39"/>
        <v>39694.958259549712</v>
      </c>
      <c r="G174" s="48">
        <v>156914.17000000001</v>
      </c>
      <c r="H174" s="48">
        <f t="shared" si="35"/>
        <v>156914.17000000001</v>
      </c>
      <c r="I174" s="48">
        <v>38786</v>
      </c>
      <c r="J174" s="48">
        <f t="shared" si="36"/>
        <v>153321.05799999999</v>
      </c>
      <c r="K174" s="48">
        <v>48600</v>
      </c>
      <c r="L174" s="48">
        <f t="shared" si="37"/>
        <v>192115.8</v>
      </c>
      <c r="M174" s="63"/>
      <c r="N174" s="45">
        <v>38900</v>
      </c>
      <c r="O174" s="45">
        <v>34100</v>
      </c>
      <c r="P174" s="85"/>
      <c r="Q174" s="119"/>
      <c r="R174" s="90"/>
    </row>
    <row r="175" spans="1:19" ht="15.75" customHeight="1">
      <c r="A175" s="65">
        <v>182786</v>
      </c>
      <c r="B175" s="66" t="s">
        <v>381</v>
      </c>
      <c r="C175" s="46" t="s">
        <v>382</v>
      </c>
      <c r="D175" s="12" t="s">
        <v>6</v>
      </c>
      <c r="E175" s="47">
        <v>0.46200000000000002</v>
      </c>
      <c r="F175" s="48">
        <f t="shared" si="39"/>
        <v>36650</v>
      </c>
      <c r="G175" s="48">
        <v>16932.3</v>
      </c>
      <c r="H175" s="48">
        <f t="shared" si="35"/>
        <v>16932.3</v>
      </c>
      <c r="I175" s="48">
        <v>38786</v>
      </c>
      <c r="J175" s="48">
        <f t="shared" si="36"/>
        <v>17919.132000000001</v>
      </c>
      <c r="K175" s="48">
        <v>48600</v>
      </c>
      <c r="L175" s="48">
        <f t="shared" si="37"/>
        <v>22453.200000000001</v>
      </c>
      <c r="M175" s="63"/>
      <c r="N175" s="45">
        <v>39900</v>
      </c>
      <c r="O175" s="45">
        <v>34100</v>
      </c>
      <c r="P175" s="85"/>
      <c r="Q175" s="119"/>
      <c r="R175" s="90"/>
    </row>
    <row r="176" spans="1:19" ht="15.75" customHeight="1">
      <c r="A176" s="65">
        <v>182764</v>
      </c>
      <c r="B176" s="66" t="s">
        <v>383</v>
      </c>
      <c r="C176" s="46" t="s">
        <v>384</v>
      </c>
      <c r="D176" s="12" t="s">
        <v>6</v>
      </c>
      <c r="E176" s="47">
        <v>0.159</v>
      </c>
      <c r="F176" s="48">
        <f t="shared" si="39"/>
        <v>42300</v>
      </c>
      <c r="G176" s="48">
        <v>6725.7</v>
      </c>
      <c r="H176" s="48">
        <f t="shared" si="35"/>
        <v>6725.7</v>
      </c>
      <c r="I176" s="48">
        <v>42200</v>
      </c>
      <c r="J176" s="48">
        <f t="shared" si="36"/>
        <v>6709.8</v>
      </c>
      <c r="K176" s="48">
        <v>43300</v>
      </c>
      <c r="L176" s="48">
        <f t="shared" si="37"/>
        <v>6884.7</v>
      </c>
      <c r="M176" s="63"/>
      <c r="N176" s="45">
        <v>34700</v>
      </c>
      <c r="O176" s="45">
        <f t="shared" si="41"/>
        <v>30309.999999999996</v>
      </c>
      <c r="P176" s="85"/>
      <c r="Q176" s="119"/>
      <c r="R176" s="90"/>
    </row>
    <row r="177" spans="1:19" ht="15.75" customHeight="1">
      <c r="A177" s="65">
        <v>182763</v>
      </c>
      <c r="B177" s="66" t="s">
        <v>385</v>
      </c>
      <c r="C177" s="46" t="s">
        <v>386</v>
      </c>
      <c r="D177" s="12" t="s">
        <v>6</v>
      </c>
      <c r="E177" s="69">
        <f>0.403-0.296</f>
        <v>0.10700000000000004</v>
      </c>
      <c r="F177" s="48">
        <f t="shared" si="39"/>
        <v>146071.96261682239</v>
      </c>
      <c r="G177" s="48">
        <v>15629.7</v>
      </c>
      <c r="H177" s="48">
        <f t="shared" si="35"/>
        <v>15629.700000000003</v>
      </c>
      <c r="I177" s="48">
        <v>38784</v>
      </c>
      <c r="J177" s="48">
        <f t="shared" si="36"/>
        <v>4149.8880000000017</v>
      </c>
      <c r="K177" s="48">
        <v>48000</v>
      </c>
      <c r="L177" s="48">
        <f t="shared" si="37"/>
        <v>5136.0000000000018</v>
      </c>
      <c r="M177" s="63"/>
      <c r="N177" s="45">
        <f t="shared" si="40"/>
        <v>38400</v>
      </c>
      <c r="O177" s="45">
        <f t="shared" si="41"/>
        <v>33600</v>
      </c>
      <c r="P177" s="85"/>
      <c r="Q177" s="119"/>
      <c r="R177" s="90"/>
    </row>
    <row r="178" spans="1:19" ht="15.75" customHeight="1">
      <c r="A178" s="65">
        <v>182763</v>
      </c>
      <c r="B178" s="66" t="s">
        <v>387</v>
      </c>
      <c r="C178" s="46" t="s">
        <v>388</v>
      </c>
      <c r="D178" s="12" t="s">
        <v>6</v>
      </c>
      <c r="E178" s="69">
        <f>5.787-1.446</f>
        <v>4.3410000000000002</v>
      </c>
      <c r="F178" s="48">
        <f t="shared" si="39"/>
        <v>53345.367426860168</v>
      </c>
      <c r="G178" s="48">
        <v>231572.24</v>
      </c>
      <c r="H178" s="48">
        <f t="shared" si="35"/>
        <v>231572.24</v>
      </c>
      <c r="I178" s="48">
        <v>38784</v>
      </c>
      <c r="J178" s="48">
        <f t="shared" si="36"/>
        <v>168361.34400000001</v>
      </c>
      <c r="K178" s="48">
        <v>51000</v>
      </c>
      <c r="L178" s="48">
        <f t="shared" si="37"/>
        <v>221391</v>
      </c>
      <c r="M178" s="63"/>
      <c r="N178" s="45">
        <f t="shared" si="40"/>
        <v>40800</v>
      </c>
      <c r="O178" s="45">
        <f t="shared" si="41"/>
        <v>35700</v>
      </c>
      <c r="P178" s="85"/>
      <c r="Q178" s="119"/>
      <c r="R178" s="90"/>
    </row>
    <row r="179" spans="1:19" ht="15.75" customHeight="1">
      <c r="A179" s="65">
        <v>182765</v>
      </c>
      <c r="B179" s="66" t="s">
        <v>389</v>
      </c>
      <c r="C179" s="46" t="s">
        <v>390</v>
      </c>
      <c r="D179" s="12" t="s">
        <v>6</v>
      </c>
      <c r="E179" s="47">
        <v>0.16800000000000001</v>
      </c>
      <c r="F179" s="48">
        <f t="shared" si="39"/>
        <v>43600</v>
      </c>
      <c r="G179" s="48">
        <v>7324.8</v>
      </c>
      <c r="H179" s="48">
        <f t="shared" si="35"/>
        <v>7324.8</v>
      </c>
      <c r="I179" s="48">
        <v>43600</v>
      </c>
      <c r="J179" s="48">
        <f t="shared" si="36"/>
        <v>7324.8</v>
      </c>
      <c r="K179" s="48">
        <v>43300</v>
      </c>
      <c r="L179" s="48">
        <f t="shared" si="37"/>
        <v>7274.4000000000005</v>
      </c>
      <c r="M179" s="63"/>
      <c r="N179" s="45">
        <v>34700</v>
      </c>
      <c r="O179" s="45">
        <v>30400</v>
      </c>
      <c r="P179" s="85"/>
      <c r="Q179" s="119"/>
      <c r="R179" s="90"/>
    </row>
    <row r="180" spans="1:19" ht="15.75" customHeight="1">
      <c r="A180" s="65">
        <v>182729</v>
      </c>
      <c r="B180" s="66" t="s">
        <v>391</v>
      </c>
      <c r="C180" s="46" t="s">
        <v>392</v>
      </c>
      <c r="D180" s="12" t="s">
        <v>6</v>
      </c>
      <c r="E180" s="47">
        <f>1.66-0.65</f>
        <v>1.0099999999999998</v>
      </c>
      <c r="F180" s="48">
        <f t="shared" ref="F180:F216" si="42">G180/E180</f>
        <v>70344.554455445556</v>
      </c>
      <c r="G180" s="48">
        <v>71048</v>
      </c>
      <c r="H180" s="48">
        <f t="shared" si="35"/>
        <v>71048</v>
      </c>
      <c r="I180" s="48">
        <v>38028</v>
      </c>
      <c r="J180" s="48">
        <f t="shared" si="36"/>
        <v>38408.279999999992</v>
      </c>
      <c r="K180" s="48">
        <v>41800</v>
      </c>
      <c r="L180" s="48">
        <f t="shared" si="37"/>
        <v>42217.999999999993</v>
      </c>
      <c r="M180" s="63">
        <v>1.01</v>
      </c>
      <c r="N180" s="45">
        <v>33500</v>
      </c>
      <c r="O180" s="45">
        <v>29300</v>
      </c>
      <c r="P180" s="85"/>
      <c r="Q180" s="119"/>
      <c r="R180" s="90"/>
      <c r="S180" s="144" t="s">
        <v>1157</v>
      </c>
    </row>
    <row r="181" spans="1:19" ht="15.75" customHeight="1">
      <c r="A181" s="65">
        <v>182729</v>
      </c>
      <c r="B181" s="66" t="s">
        <v>393</v>
      </c>
      <c r="C181" s="46" t="s">
        <v>1064</v>
      </c>
      <c r="D181" s="12" t="s">
        <v>6</v>
      </c>
      <c r="E181" s="69">
        <f>1.489-0.596</f>
        <v>0.89300000000000013</v>
      </c>
      <c r="F181" s="48">
        <f t="shared" si="42"/>
        <v>66032.810750279954</v>
      </c>
      <c r="G181" s="48">
        <v>58967.3</v>
      </c>
      <c r="H181" s="48">
        <f t="shared" si="35"/>
        <v>58967.30000000001</v>
      </c>
      <c r="I181" s="48">
        <v>38028</v>
      </c>
      <c r="J181" s="48">
        <f t="shared" si="36"/>
        <v>33959.004000000008</v>
      </c>
      <c r="K181" s="48">
        <v>43300</v>
      </c>
      <c r="L181" s="48">
        <f t="shared" si="37"/>
        <v>38666.900000000009</v>
      </c>
      <c r="M181" s="63"/>
      <c r="N181" s="45">
        <v>34700</v>
      </c>
      <c r="O181" s="45">
        <v>30400</v>
      </c>
      <c r="P181" s="85"/>
      <c r="Q181" s="119"/>
      <c r="R181" s="90"/>
    </row>
    <row r="182" spans="1:19" ht="15.75" customHeight="1">
      <c r="A182" s="65">
        <v>182753</v>
      </c>
      <c r="B182" s="66" t="s">
        <v>420</v>
      </c>
      <c r="C182" s="46" t="s">
        <v>421</v>
      </c>
      <c r="D182" s="12" t="s">
        <v>6</v>
      </c>
      <c r="E182" s="47">
        <v>0.13400000000000001</v>
      </c>
      <c r="F182" s="48">
        <f t="shared" ref="F182:F209" si="43">G182/E182</f>
        <v>39599.999999999993</v>
      </c>
      <c r="G182" s="48">
        <v>5306.4</v>
      </c>
      <c r="H182" s="48">
        <f t="shared" ref="H182:H209" si="44">F182*E182</f>
        <v>5306.4</v>
      </c>
      <c r="I182" s="48">
        <v>36836</v>
      </c>
      <c r="J182" s="48">
        <f t="shared" ref="J182:J209" si="45">I182*E182</f>
        <v>4936.0240000000003</v>
      </c>
      <c r="K182" s="48">
        <v>38600</v>
      </c>
      <c r="L182" s="48">
        <f t="shared" ref="L182:L209" si="46">K182*E182</f>
        <v>5172.4000000000005</v>
      </c>
      <c r="M182" s="63"/>
      <c r="N182" s="45">
        <f t="shared" ref="N182" si="47">K182*(1-20%)</f>
        <v>30880</v>
      </c>
      <c r="O182" s="45">
        <v>27100</v>
      </c>
      <c r="P182" s="85"/>
      <c r="Q182" s="119"/>
      <c r="R182" s="90"/>
    </row>
    <row r="183" spans="1:19" ht="15.75" customHeight="1">
      <c r="A183" s="65">
        <v>182760</v>
      </c>
      <c r="B183" s="66" t="s">
        <v>422</v>
      </c>
      <c r="C183" s="46" t="s">
        <v>423</v>
      </c>
      <c r="D183" s="12" t="s">
        <v>6</v>
      </c>
      <c r="E183" s="47">
        <v>0.43099999999999999</v>
      </c>
      <c r="F183" s="48">
        <f t="shared" si="43"/>
        <v>32372.993039443158</v>
      </c>
      <c r="G183" s="48">
        <v>13952.76</v>
      </c>
      <c r="H183" s="48">
        <f t="shared" si="44"/>
        <v>13952.76</v>
      </c>
      <c r="I183" s="48">
        <v>36003</v>
      </c>
      <c r="J183" s="48">
        <f t="shared" si="45"/>
        <v>15517.293</v>
      </c>
      <c r="K183" s="48">
        <v>42300</v>
      </c>
      <c r="L183" s="48">
        <f t="shared" si="46"/>
        <v>18231.3</v>
      </c>
      <c r="M183" s="63"/>
      <c r="N183" s="45">
        <v>33900</v>
      </c>
      <c r="O183" s="45">
        <v>29700</v>
      </c>
      <c r="P183" s="85"/>
      <c r="Q183" s="119"/>
      <c r="R183" s="90"/>
    </row>
    <row r="184" spans="1:19" ht="15.75" customHeight="1">
      <c r="A184" s="65">
        <v>90791</v>
      </c>
      <c r="B184" s="66" t="s">
        <v>424</v>
      </c>
      <c r="C184" s="46" t="s">
        <v>425</v>
      </c>
      <c r="D184" s="12" t="s">
        <v>6</v>
      </c>
      <c r="E184" s="47">
        <v>1.272</v>
      </c>
      <c r="F184" s="48">
        <f t="shared" si="43"/>
        <v>36737.177672955979</v>
      </c>
      <c r="G184" s="48">
        <v>46729.69</v>
      </c>
      <c r="H184" s="48">
        <f t="shared" si="44"/>
        <v>46729.69</v>
      </c>
      <c r="I184" s="48">
        <v>36738</v>
      </c>
      <c r="J184" s="48">
        <f t="shared" si="45"/>
        <v>46730.735999999997</v>
      </c>
      <c r="K184" s="48">
        <v>44900</v>
      </c>
      <c r="L184" s="48">
        <f t="shared" si="46"/>
        <v>57112.800000000003</v>
      </c>
      <c r="M184" s="63"/>
      <c r="N184" s="45">
        <v>36000</v>
      </c>
      <c r="O184" s="45">
        <v>31500</v>
      </c>
      <c r="P184" s="85"/>
      <c r="Q184" s="119"/>
      <c r="R184" s="90"/>
    </row>
    <row r="185" spans="1:19" ht="15.75" customHeight="1">
      <c r="A185" s="65">
        <v>182760</v>
      </c>
      <c r="B185" s="66" t="s">
        <v>426</v>
      </c>
      <c r="C185" s="46" t="s">
        <v>427</v>
      </c>
      <c r="D185" s="12" t="s">
        <v>6</v>
      </c>
      <c r="E185" s="69">
        <v>1.613</v>
      </c>
      <c r="F185" s="48">
        <f t="shared" si="43"/>
        <v>76152.944823310594</v>
      </c>
      <c r="G185" s="48">
        <v>122834.7</v>
      </c>
      <c r="H185" s="48">
        <f t="shared" si="44"/>
        <v>122834.69999999998</v>
      </c>
      <c r="I185" s="48">
        <v>36003</v>
      </c>
      <c r="J185" s="48">
        <f t="shared" si="45"/>
        <v>58072.839</v>
      </c>
      <c r="K185" s="48">
        <v>44900</v>
      </c>
      <c r="L185" s="48">
        <f t="shared" si="46"/>
        <v>72423.7</v>
      </c>
      <c r="M185" s="63"/>
      <c r="N185" s="45">
        <v>36000</v>
      </c>
      <c r="O185" s="45">
        <v>31500</v>
      </c>
      <c r="P185" s="85"/>
      <c r="Q185" s="119"/>
      <c r="R185" s="90"/>
    </row>
    <row r="186" spans="1:19" ht="15.75" customHeight="1">
      <c r="A186" s="65">
        <v>181971</v>
      </c>
      <c r="B186" s="66" t="s">
        <v>428</v>
      </c>
      <c r="C186" s="46" t="s">
        <v>429</v>
      </c>
      <c r="D186" s="12" t="s">
        <v>6</v>
      </c>
      <c r="E186" s="69">
        <f>1.869-1.498</f>
        <v>0.371</v>
      </c>
      <c r="F186" s="48">
        <f t="shared" si="43"/>
        <v>262415.63342318061</v>
      </c>
      <c r="G186" s="48">
        <v>97356.2</v>
      </c>
      <c r="H186" s="48">
        <f t="shared" si="44"/>
        <v>97356.200000000012</v>
      </c>
      <c r="I186" s="48">
        <v>52090</v>
      </c>
      <c r="J186" s="48">
        <f t="shared" si="45"/>
        <v>19325.39</v>
      </c>
      <c r="K186" s="48">
        <v>48000</v>
      </c>
      <c r="L186" s="48">
        <f t="shared" si="46"/>
        <v>17808</v>
      </c>
      <c r="M186" s="63"/>
      <c r="N186" s="45">
        <f t="shared" ref="N186" si="48">K186*(1-20%)</f>
        <v>38400</v>
      </c>
      <c r="O186" s="45">
        <f t="shared" ref="O186" si="49">K186*(1-30%)</f>
        <v>33600</v>
      </c>
      <c r="P186" s="85"/>
      <c r="Q186" s="119"/>
      <c r="R186" s="90"/>
    </row>
    <row r="187" spans="1:19" ht="15.75" customHeight="1">
      <c r="A187" s="65">
        <v>182775</v>
      </c>
      <c r="B187" s="66" t="s">
        <v>430</v>
      </c>
      <c r="C187" s="46" t="s">
        <v>431</v>
      </c>
      <c r="D187" s="12" t="s">
        <v>6</v>
      </c>
      <c r="E187" s="47">
        <v>0.192</v>
      </c>
      <c r="F187" s="48">
        <f t="shared" si="43"/>
        <v>38900</v>
      </c>
      <c r="G187" s="48">
        <v>7468.8</v>
      </c>
      <c r="H187" s="48">
        <f t="shared" si="44"/>
        <v>7468.8</v>
      </c>
      <c r="I187" s="48">
        <v>36200</v>
      </c>
      <c r="J187" s="48">
        <f t="shared" si="45"/>
        <v>6950.4000000000005</v>
      </c>
      <c r="K187" s="48">
        <v>41100</v>
      </c>
      <c r="L187" s="48">
        <f t="shared" si="46"/>
        <v>7891.2</v>
      </c>
      <c r="M187" s="63"/>
      <c r="N187" s="45">
        <v>32900</v>
      </c>
      <c r="O187" s="45">
        <v>28800</v>
      </c>
      <c r="P187" s="85"/>
      <c r="Q187" s="119"/>
      <c r="R187" s="90"/>
    </row>
    <row r="188" spans="1:19" ht="15.75" customHeight="1">
      <c r="A188" s="65">
        <v>182706</v>
      </c>
      <c r="B188" s="66" t="s">
        <v>432</v>
      </c>
      <c r="C188" s="46" t="s">
        <v>433</v>
      </c>
      <c r="D188" s="12" t="s">
        <v>6</v>
      </c>
      <c r="E188" s="47">
        <v>0.17</v>
      </c>
      <c r="F188" s="48">
        <f t="shared" si="43"/>
        <v>26099.999999999996</v>
      </c>
      <c r="G188" s="48">
        <v>4437</v>
      </c>
      <c r="H188" s="48">
        <f t="shared" si="44"/>
        <v>4437</v>
      </c>
      <c r="I188" s="48">
        <v>26505</v>
      </c>
      <c r="J188" s="48">
        <f t="shared" si="45"/>
        <v>4505.8500000000004</v>
      </c>
      <c r="K188" s="48">
        <v>38400</v>
      </c>
      <c r="L188" s="48">
        <f t="shared" si="46"/>
        <v>6528.0000000000009</v>
      </c>
      <c r="M188" s="63"/>
      <c r="N188" s="45">
        <v>30800</v>
      </c>
      <c r="O188" s="45">
        <v>26900</v>
      </c>
      <c r="P188" s="85"/>
      <c r="Q188" s="119"/>
      <c r="R188" s="90"/>
    </row>
    <row r="189" spans="1:19" ht="15.75" customHeight="1">
      <c r="A189" s="65">
        <v>182754</v>
      </c>
      <c r="B189" s="66" t="s">
        <v>436</v>
      </c>
      <c r="C189" s="46" t="s">
        <v>437</v>
      </c>
      <c r="D189" s="12" t="s">
        <v>6</v>
      </c>
      <c r="E189" s="69">
        <f>1.028-0.4</f>
        <v>0.628</v>
      </c>
      <c r="F189" s="48">
        <f t="shared" si="43"/>
        <v>67769.426751592357</v>
      </c>
      <c r="G189" s="48">
        <v>42559.199999999997</v>
      </c>
      <c r="H189" s="48">
        <f t="shared" si="44"/>
        <v>42559.199999999997</v>
      </c>
      <c r="I189" s="48">
        <v>35455</v>
      </c>
      <c r="J189" s="48">
        <f t="shared" si="45"/>
        <v>22265.74</v>
      </c>
      <c r="K189" s="48">
        <v>38700</v>
      </c>
      <c r="L189" s="48">
        <f t="shared" si="46"/>
        <v>24303.599999999999</v>
      </c>
      <c r="M189" s="63"/>
      <c r="N189" s="45">
        <v>31000</v>
      </c>
      <c r="O189" s="45">
        <v>27100</v>
      </c>
      <c r="P189" s="85"/>
      <c r="Q189" s="119"/>
      <c r="R189" s="90"/>
    </row>
    <row r="190" spans="1:19" ht="15.75" customHeight="1">
      <c r="A190" s="65">
        <v>182754</v>
      </c>
      <c r="B190" s="66" t="s">
        <v>438</v>
      </c>
      <c r="C190" s="46" t="s">
        <v>439</v>
      </c>
      <c r="D190" s="12" t="s">
        <v>6</v>
      </c>
      <c r="E190" s="47">
        <v>3.6320000000000001</v>
      </c>
      <c r="F190" s="48">
        <f t="shared" si="43"/>
        <v>32123.829845814977</v>
      </c>
      <c r="G190" s="48">
        <v>116673.75</v>
      </c>
      <c r="H190" s="48">
        <f t="shared" si="44"/>
        <v>116673.75</v>
      </c>
      <c r="I190" s="48">
        <v>35455</v>
      </c>
      <c r="J190" s="48">
        <f t="shared" si="45"/>
        <v>128772.56</v>
      </c>
      <c r="K190" s="48">
        <v>38900</v>
      </c>
      <c r="L190" s="48">
        <f t="shared" si="46"/>
        <v>141284.80000000002</v>
      </c>
      <c r="M190" s="63"/>
      <c r="N190" s="45">
        <v>31200</v>
      </c>
      <c r="O190" s="45">
        <v>27300</v>
      </c>
      <c r="P190" s="85"/>
      <c r="Q190" s="119"/>
      <c r="R190" s="90"/>
    </row>
    <row r="191" spans="1:19" ht="15.75" customHeight="1">
      <c r="A191" s="65">
        <v>182756</v>
      </c>
      <c r="B191" s="66" t="s">
        <v>440</v>
      </c>
      <c r="C191" s="46" t="s">
        <v>441</v>
      </c>
      <c r="D191" s="12" t="s">
        <v>6</v>
      </c>
      <c r="E191" s="47">
        <v>0.83199999999999996</v>
      </c>
      <c r="F191" s="48">
        <f t="shared" si="43"/>
        <v>31489.975961538465</v>
      </c>
      <c r="G191" s="48">
        <v>26199.66</v>
      </c>
      <c r="H191" s="48">
        <f t="shared" si="44"/>
        <v>26199.66</v>
      </c>
      <c r="I191" s="48">
        <v>31490</v>
      </c>
      <c r="J191" s="48">
        <f t="shared" si="45"/>
        <v>26199.68</v>
      </c>
      <c r="K191" s="48">
        <v>46300</v>
      </c>
      <c r="L191" s="48">
        <f t="shared" si="46"/>
        <v>38521.599999999999</v>
      </c>
      <c r="M191" s="63"/>
      <c r="N191" s="45">
        <v>37100</v>
      </c>
      <c r="O191" s="45">
        <v>32500</v>
      </c>
      <c r="P191" s="85"/>
      <c r="Q191" s="119"/>
      <c r="R191" s="90"/>
    </row>
    <row r="192" spans="1:19" ht="15.75" customHeight="1">
      <c r="A192" s="65">
        <v>182757</v>
      </c>
      <c r="B192" s="66" t="s">
        <v>442</v>
      </c>
      <c r="C192" s="46" t="s">
        <v>443</v>
      </c>
      <c r="D192" s="12" t="s">
        <v>6</v>
      </c>
      <c r="E192" s="47">
        <v>0.67900000000000005</v>
      </c>
      <c r="F192" s="48">
        <f t="shared" si="43"/>
        <v>27699.999999999996</v>
      </c>
      <c r="G192" s="48">
        <v>18808.3</v>
      </c>
      <c r="H192" s="48">
        <f t="shared" si="44"/>
        <v>18808.3</v>
      </c>
      <c r="I192" s="48">
        <v>27700</v>
      </c>
      <c r="J192" s="48">
        <f t="shared" si="45"/>
        <v>18808.300000000003</v>
      </c>
      <c r="K192" s="48">
        <v>40500</v>
      </c>
      <c r="L192" s="48">
        <f t="shared" si="46"/>
        <v>27499.500000000004</v>
      </c>
      <c r="M192" s="63"/>
      <c r="N192" s="45">
        <f t="shared" ref="N192" si="50">K192*(1-20%)</f>
        <v>32400</v>
      </c>
      <c r="O192" s="45">
        <v>28400</v>
      </c>
      <c r="P192" s="85"/>
      <c r="Q192" s="119"/>
      <c r="R192" s="90"/>
    </row>
    <row r="193" spans="1:18" ht="15.75" customHeight="1">
      <c r="A193" s="65">
        <v>182759</v>
      </c>
      <c r="B193" s="66" t="s">
        <v>444</v>
      </c>
      <c r="C193" s="13" t="s">
        <v>1159</v>
      </c>
      <c r="D193" s="12" t="s">
        <v>6</v>
      </c>
      <c r="E193" s="15">
        <v>0.48499999999999999</v>
      </c>
      <c r="F193" s="16">
        <f t="shared" si="43"/>
        <v>31250</v>
      </c>
      <c r="G193" s="16">
        <v>15156.25</v>
      </c>
      <c r="H193" s="16">
        <f t="shared" si="44"/>
        <v>15156.25</v>
      </c>
      <c r="I193" s="16">
        <v>38240</v>
      </c>
      <c r="J193" s="16">
        <f t="shared" si="45"/>
        <v>18546.399999999998</v>
      </c>
      <c r="K193" s="16">
        <v>41400</v>
      </c>
      <c r="L193" s="16">
        <f t="shared" si="46"/>
        <v>20079</v>
      </c>
      <c r="M193" s="62"/>
      <c r="N193" s="33">
        <v>33200</v>
      </c>
      <c r="O193" s="33">
        <v>29000</v>
      </c>
      <c r="P193" s="85"/>
      <c r="Q193" s="119"/>
      <c r="R193" s="90"/>
    </row>
    <row r="194" spans="1:18" ht="15.75" customHeight="1">
      <c r="A194" s="65">
        <v>182759</v>
      </c>
      <c r="B194" s="66" t="s">
        <v>445</v>
      </c>
      <c r="C194" s="46" t="s">
        <v>446</v>
      </c>
      <c r="D194" s="12" t="s">
        <v>6</v>
      </c>
      <c r="E194" s="47">
        <v>0.65</v>
      </c>
      <c r="F194" s="48">
        <f t="shared" si="43"/>
        <v>27290</v>
      </c>
      <c r="G194" s="48">
        <v>17738.5</v>
      </c>
      <c r="H194" s="48">
        <f t="shared" si="44"/>
        <v>17738.5</v>
      </c>
      <c r="I194" s="48">
        <v>38240</v>
      </c>
      <c r="J194" s="48">
        <f t="shared" si="45"/>
        <v>24856</v>
      </c>
      <c r="K194" s="48">
        <v>41400</v>
      </c>
      <c r="L194" s="48">
        <f t="shared" si="46"/>
        <v>26910</v>
      </c>
      <c r="M194" s="63"/>
      <c r="N194" s="45">
        <v>33200</v>
      </c>
      <c r="O194" s="45">
        <v>29000</v>
      </c>
      <c r="P194" s="85"/>
      <c r="Q194" s="119"/>
      <c r="R194" s="90"/>
    </row>
    <row r="195" spans="1:18" ht="15.75" customHeight="1">
      <c r="A195" s="65">
        <v>185457</v>
      </c>
      <c r="B195" s="66" t="s">
        <v>447</v>
      </c>
      <c r="C195" s="46" t="s">
        <v>448</v>
      </c>
      <c r="D195" s="12" t="s">
        <v>6</v>
      </c>
      <c r="E195" s="47">
        <v>0.33300000000000002</v>
      </c>
      <c r="F195" s="48">
        <f t="shared" si="43"/>
        <v>46200</v>
      </c>
      <c r="G195" s="48">
        <v>15384.6</v>
      </c>
      <c r="H195" s="48">
        <f t="shared" si="44"/>
        <v>15384.6</v>
      </c>
      <c r="I195" s="48">
        <v>46200</v>
      </c>
      <c r="J195" s="48">
        <f t="shared" si="45"/>
        <v>15384.6</v>
      </c>
      <c r="K195" s="48">
        <v>42300</v>
      </c>
      <c r="L195" s="48">
        <f t="shared" si="46"/>
        <v>14085.900000000001</v>
      </c>
      <c r="M195" s="63"/>
      <c r="N195" s="45">
        <v>33900</v>
      </c>
      <c r="O195" s="45">
        <v>29700</v>
      </c>
      <c r="P195" s="85"/>
      <c r="Q195" s="119"/>
      <c r="R195" s="90"/>
    </row>
    <row r="196" spans="1:18" ht="15.75" customHeight="1">
      <c r="A196" s="65">
        <v>182807</v>
      </c>
      <c r="B196" s="66" t="s">
        <v>449</v>
      </c>
      <c r="C196" s="46" t="s">
        <v>450</v>
      </c>
      <c r="D196" s="12" t="s">
        <v>6</v>
      </c>
      <c r="E196" s="47">
        <v>0.307</v>
      </c>
      <c r="F196" s="48">
        <f t="shared" si="43"/>
        <v>35749.674267100978</v>
      </c>
      <c r="G196" s="48">
        <v>10975.15</v>
      </c>
      <c r="H196" s="48">
        <f t="shared" si="44"/>
        <v>10975.15</v>
      </c>
      <c r="I196" s="48">
        <v>35762</v>
      </c>
      <c r="J196" s="48">
        <f t="shared" si="45"/>
        <v>10978.933999999999</v>
      </c>
      <c r="K196" s="48">
        <v>41300</v>
      </c>
      <c r="L196" s="48">
        <f t="shared" si="46"/>
        <v>12679.1</v>
      </c>
      <c r="M196" s="63"/>
      <c r="N196" s="45">
        <v>33100</v>
      </c>
      <c r="O196" s="45">
        <v>29000</v>
      </c>
      <c r="P196" s="85"/>
      <c r="Q196" s="119"/>
      <c r="R196" s="90"/>
    </row>
    <row r="197" spans="1:18" ht="15.75" customHeight="1">
      <c r="A197" s="65">
        <v>183873</v>
      </c>
      <c r="B197" s="66" t="s">
        <v>451</v>
      </c>
      <c r="C197" s="46" t="s">
        <v>452</v>
      </c>
      <c r="D197" s="12" t="s">
        <v>6</v>
      </c>
      <c r="E197" s="47">
        <v>1.1399999999999999</v>
      </c>
      <c r="F197" s="48">
        <f t="shared" si="43"/>
        <v>35750</v>
      </c>
      <c r="G197" s="48">
        <v>40755</v>
      </c>
      <c r="H197" s="48">
        <f t="shared" si="44"/>
        <v>40755</v>
      </c>
      <c r="I197" s="48">
        <v>35750</v>
      </c>
      <c r="J197" s="48">
        <f t="shared" si="45"/>
        <v>40755</v>
      </c>
      <c r="K197" s="48">
        <v>41800</v>
      </c>
      <c r="L197" s="48">
        <f t="shared" si="46"/>
        <v>47651.999999999993</v>
      </c>
      <c r="M197" s="63"/>
      <c r="N197" s="45">
        <v>33500</v>
      </c>
      <c r="O197" s="45">
        <v>29300</v>
      </c>
      <c r="P197" s="85"/>
      <c r="Q197" s="119"/>
      <c r="R197" s="90"/>
    </row>
    <row r="198" spans="1:18" ht="15.75" customHeight="1">
      <c r="A198" s="65">
        <v>182569</v>
      </c>
      <c r="B198" s="66" t="s">
        <v>455</v>
      </c>
      <c r="C198" s="46" t="s">
        <v>456</v>
      </c>
      <c r="D198" s="12" t="s">
        <v>6</v>
      </c>
      <c r="E198" s="47">
        <v>0.73099999999999998</v>
      </c>
      <c r="F198" s="48">
        <f t="shared" si="43"/>
        <v>30170</v>
      </c>
      <c r="G198" s="48">
        <v>22054.27</v>
      </c>
      <c r="H198" s="48">
        <f t="shared" si="44"/>
        <v>22054.27</v>
      </c>
      <c r="I198" s="48">
        <v>38218</v>
      </c>
      <c r="J198" s="48">
        <f t="shared" si="45"/>
        <v>27937.358</v>
      </c>
      <c r="K198" s="48">
        <v>42600</v>
      </c>
      <c r="L198" s="48">
        <f t="shared" si="46"/>
        <v>31140.6</v>
      </c>
      <c r="M198" s="63"/>
      <c r="N198" s="45">
        <v>34100</v>
      </c>
      <c r="O198" s="45">
        <v>29900</v>
      </c>
      <c r="P198" s="85"/>
      <c r="Q198" s="119"/>
      <c r="R198" s="90"/>
    </row>
    <row r="199" spans="1:18" ht="15.75" customHeight="1">
      <c r="A199" s="65">
        <v>182569</v>
      </c>
      <c r="B199" s="66" t="s">
        <v>457</v>
      </c>
      <c r="C199" s="46" t="s">
        <v>458</v>
      </c>
      <c r="D199" s="12" t="s">
        <v>6</v>
      </c>
      <c r="E199" s="47">
        <v>1.4339999999999999</v>
      </c>
      <c r="F199" s="48">
        <f t="shared" si="43"/>
        <v>31600.000000000004</v>
      </c>
      <c r="G199" s="48">
        <v>45314.400000000001</v>
      </c>
      <c r="H199" s="48">
        <f t="shared" si="44"/>
        <v>45314.400000000001</v>
      </c>
      <c r="I199" s="48">
        <v>38218</v>
      </c>
      <c r="J199" s="48">
        <f t="shared" si="45"/>
        <v>54804.612000000001</v>
      </c>
      <c r="K199" s="48">
        <v>42600</v>
      </c>
      <c r="L199" s="48">
        <f t="shared" si="46"/>
        <v>61088.399999999994</v>
      </c>
      <c r="M199" s="63"/>
      <c r="N199" s="45">
        <v>34100</v>
      </c>
      <c r="O199" s="45">
        <v>29900</v>
      </c>
      <c r="P199" s="85"/>
      <c r="Q199" s="119"/>
      <c r="R199" s="90"/>
    </row>
    <row r="200" spans="1:18" ht="15.75" customHeight="1">
      <c r="A200" s="65">
        <v>182569</v>
      </c>
      <c r="B200" s="66" t="s">
        <v>459</v>
      </c>
      <c r="C200" s="46" t="s">
        <v>460</v>
      </c>
      <c r="D200" s="12" t="s">
        <v>6</v>
      </c>
      <c r="E200" s="47">
        <v>0.38300000000000001</v>
      </c>
      <c r="F200" s="48">
        <f t="shared" si="43"/>
        <v>31099.999999999996</v>
      </c>
      <c r="G200" s="48">
        <v>11911.3</v>
      </c>
      <c r="H200" s="48">
        <f t="shared" si="44"/>
        <v>11911.3</v>
      </c>
      <c r="I200" s="48">
        <v>38218</v>
      </c>
      <c r="J200" s="48">
        <f t="shared" si="45"/>
        <v>14637.494000000001</v>
      </c>
      <c r="K200" s="48">
        <v>42600</v>
      </c>
      <c r="L200" s="48">
        <f t="shared" si="46"/>
        <v>16315.800000000001</v>
      </c>
      <c r="M200" s="63"/>
      <c r="N200" s="45">
        <v>34100</v>
      </c>
      <c r="O200" s="45">
        <v>29900</v>
      </c>
      <c r="P200" s="85"/>
      <c r="Q200" s="119"/>
      <c r="R200" s="90"/>
    </row>
    <row r="201" spans="1:18" ht="15.75" customHeight="1">
      <c r="A201" s="65">
        <v>182722</v>
      </c>
      <c r="B201" s="66" t="s">
        <v>461</v>
      </c>
      <c r="C201" s="46" t="s">
        <v>462</v>
      </c>
      <c r="D201" s="12" t="s">
        <v>6</v>
      </c>
      <c r="E201" s="47">
        <v>4.5720000000000001</v>
      </c>
      <c r="F201" s="48">
        <f t="shared" si="43"/>
        <v>30701.642607174104</v>
      </c>
      <c r="G201" s="48">
        <v>140367.91</v>
      </c>
      <c r="H201" s="48">
        <f t="shared" si="44"/>
        <v>140367.91</v>
      </c>
      <c r="I201" s="48">
        <v>30702</v>
      </c>
      <c r="J201" s="48">
        <f t="shared" si="45"/>
        <v>140369.54399999999</v>
      </c>
      <c r="K201" s="48">
        <v>44500</v>
      </c>
      <c r="L201" s="48">
        <f t="shared" si="46"/>
        <v>203454</v>
      </c>
      <c r="M201" s="63"/>
      <c r="N201" s="45">
        <f t="shared" ref="N201" si="51">K201*(1-20%)</f>
        <v>35600</v>
      </c>
      <c r="O201" s="45">
        <v>31200</v>
      </c>
      <c r="P201" s="85"/>
      <c r="Q201" s="119"/>
      <c r="R201" s="90"/>
    </row>
    <row r="202" spans="1:18" ht="15.75" customHeight="1">
      <c r="A202" s="65">
        <v>185971</v>
      </c>
      <c r="B202" s="66" t="s">
        <v>463</v>
      </c>
      <c r="C202" s="46" t="s">
        <v>464</v>
      </c>
      <c r="D202" s="12" t="s">
        <v>6</v>
      </c>
      <c r="E202" s="47">
        <v>0.192</v>
      </c>
      <c r="F202" s="48">
        <f t="shared" si="43"/>
        <v>43000</v>
      </c>
      <c r="G202" s="48">
        <v>8256</v>
      </c>
      <c r="H202" s="48">
        <f t="shared" si="44"/>
        <v>8256</v>
      </c>
      <c r="I202" s="48">
        <v>47101</v>
      </c>
      <c r="J202" s="48">
        <f t="shared" si="45"/>
        <v>9043.3919999999998</v>
      </c>
      <c r="K202" s="48">
        <v>43700</v>
      </c>
      <c r="L202" s="48">
        <f t="shared" si="46"/>
        <v>8390.4</v>
      </c>
      <c r="M202" s="63"/>
      <c r="N202" s="45">
        <v>35000</v>
      </c>
      <c r="O202" s="45">
        <v>30600</v>
      </c>
      <c r="P202" s="85"/>
      <c r="Q202" s="119"/>
      <c r="R202" s="90"/>
    </row>
    <row r="203" spans="1:18" ht="15.75" customHeight="1">
      <c r="A203" s="65">
        <v>182570</v>
      </c>
      <c r="B203" s="66" t="s">
        <v>465</v>
      </c>
      <c r="C203" s="46" t="s">
        <v>466</v>
      </c>
      <c r="D203" s="12" t="s">
        <v>6</v>
      </c>
      <c r="E203" s="47">
        <v>5.3949999999999996</v>
      </c>
      <c r="F203" s="48">
        <f t="shared" si="43"/>
        <v>44500</v>
      </c>
      <c r="G203" s="48">
        <v>240077.5</v>
      </c>
      <c r="H203" s="48">
        <f t="shared" si="44"/>
        <v>240077.49999999997</v>
      </c>
      <c r="I203" s="48">
        <v>45554</v>
      </c>
      <c r="J203" s="48">
        <f t="shared" si="45"/>
        <v>245763.83</v>
      </c>
      <c r="K203" s="48">
        <v>51300</v>
      </c>
      <c r="L203" s="48">
        <f t="shared" si="46"/>
        <v>276763.5</v>
      </c>
      <c r="M203" s="63"/>
      <c r="N203" s="45">
        <v>41100</v>
      </c>
      <c r="O203" s="45">
        <v>36000</v>
      </c>
      <c r="P203" s="85"/>
      <c r="Q203" s="119"/>
      <c r="R203" s="90"/>
    </row>
    <row r="204" spans="1:18" ht="15.75" customHeight="1">
      <c r="A204" s="65">
        <v>182570</v>
      </c>
      <c r="B204" s="66" t="s">
        <v>467</v>
      </c>
      <c r="C204" s="46" t="s">
        <v>468</v>
      </c>
      <c r="D204" s="12" t="s">
        <v>6</v>
      </c>
      <c r="E204" s="47">
        <v>0.52100000000000002</v>
      </c>
      <c r="F204" s="48">
        <f t="shared" si="43"/>
        <v>51197.792706333967</v>
      </c>
      <c r="G204" s="48">
        <v>26674.05</v>
      </c>
      <c r="H204" s="48">
        <f t="shared" si="44"/>
        <v>26674.05</v>
      </c>
      <c r="I204" s="48">
        <v>45554</v>
      </c>
      <c r="J204" s="48">
        <f t="shared" si="45"/>
        <v>23733.634000000002</v>
      </c>
      <c r="K204" s="48">
        <v>51300</v>
      </c>
      <c r="L204" s="48">
        <f t="shared" si="46"/>
        <v>26727.3</v>
      </c>
      <c r="M204" s="63"/>
      <c r="N204" s="45">
        <v>41100</v>
      </c>
      <c r="O204" s="45">
        <v>36000</v>
      </c>
      <c r="P204" s="85"/>
      <c r="Q204" s="119"/>
      <c r="R204" s="90"/>
    </row>
    <row r="205" spans="1:18" ht="15.75" customHeight="1">
      <c r="A205" s="65">
        <v>182769</v>
      </c>
      <c r="B205" s="66" t="s">
        <v>469</v>
      </c>
      <c r="C205" s="46" t="s">
        <v>470</v>
      </c>
      <c r="D205" s="12" t="s">
        <v>6</v>
      </c>
      <c r="E205" s="47">
        <v>0.11899999999999999</v>
      </c>
      <c r="F205" s="48">
        <f t="shared" si="43"/>
        <v>32760.084033613446</v>
      </c>
      <c r="G205" s="48">
        <v>3898.45</v>
      </c>
      <c r="H205" s="48">
        <f t="shared" si="44"/>
        <v>3898.45</v>
      </c>
      <c r="I205" s="48">
        <v>43899</v>
      </c>
      <c r="J205" s="48">
        <f t="shared" si="45"/>
        <v>5223.9809999999998</v>
      </c>
      <c r="K205" s="48">
        <v>43300</v>
      </c>
      <c r="L205" s="48">
        <f t="shared" si="46"/>
        <v>5152.7</v>
      </c>
      <c r="M205" s="63"/>
      <c r="N205" s="45">
        <v>34700</v>
      </c>
      <c r="O205" s="45">
        <v>30400</v>
      </c>
      <c r="P205" s="85"/>
      <c r="Q205" s="119"/>
      <c r="R205" s="90"/>
    </row>
    <row r="206" spans="1:18" ht="15.75" customHeight="1">
      <c r="A206" s="65">
        <v>182771</v>
      </c>
      <c r="B206" s="66" t="s">
        <v>471</v>
      </c>
      <c r="C206" s="46" t="s">
        <v>472</v>
      </c>
      <c r="D206" s="12" t="s">
        <v>6</v>
      </c>
      <c r="E206" s="47">
        <v>5.6000000000000001E-2</v>
      </c>
      <c r="F206" s="48">
        <f t="shared" si="43"/>
        <v>40183.571428571435</v>
      </c>
      <c r="G206" s="48">
        <v>2250.2800000000002</v>
      </c>
      <c r="H206" s="48">
        <f t="shared" si="44"/>
        <v>2250.2800000000002</v>
      </c>
      <c r="I206" s="48">
        <v>45138</v>
      </c>
      <c r="J206" s="48">
        <f t="shared" si="45"/>
        <v>2527.7280000000001</v>
      </c>
      <c r="K206" s="48">
        <v>43300</v>
      </c>
      <c r="L206" s="48">
        <f t="shared" si="46"/>
        <v>2424.8000000000002</v>
      </c>
      <c r="M206" s="63"/>
      <c r="N206" s="45">
        <v>34700</v>
      </c>
      <c r="O206" s="45">
        <v>30400</v>
      </c>
      <c r="P206" s="85"/>
      <c r="Q206" s="119"/>
      <c r="R206" s="90"/>
    </row>
    <row r="207" spans="1:18" ht="15.75" customHeight="1">
      <c r="A207" s="65">
        <v>182773</v>
      </c>
      <c r="B207" s="66" t="s">
        <v>473</v>
      </c>
      <c r="C207" s="46" t="s">
        <v>474</v>
      </c>
      <c r="D207" s="12" t="s">
        <v>6</v>
      </c>
      <c r="E207" s="69">
        <v>0.30499999999999999</v>
      </c>
      <c r="F207" s="48">
        <f t="shared" si="43"/>
        <v>64524.59016393443</v>
      </c>
      <c r="G207" s="48">
        <v>19680</v>
      </c>
      <c r="H207" s="48">
        <f t="shared" si="44"/>
        <v>19680</v>
      </c>
      <c r="I207" s="48">
        <v>41116</v>
      </c>
      <c r="J207" s="48">
        <f t="shared" si="45"/>
        <v>12540.38</v>
      </c>
      <c r="K207" s="48">
        <v>43300</v>
      </c>
      <c r="L207" s="48">
        <f t="shared" si="46"/>
        <v>13206.5</v>
      </c>
      <c r="M207" s="63"/>
      <c r="N207" s="45">
        <v>34700</v>
      </c>
      <c r="O207" s="45">
        <v>30400</v>
      </c>
      <c r="P207" s="85"/>
      <c r="Q207" s="119"/>
      <c r="R207" s="90"/>
    </row>
    <row r="208" spans="1:18" ht="15.75" customHeight="1">
      <c r="A208" s="65">
        <v>182774</v>
      </c>
      <c r="B208" s="66" t="s">
        <v>475</v>
      </c>
      <c r="C208" s="46" t="s">
        <v>476</v>
      </c>
      <c r="D208" s="12" t="s">
        <v>6</v>
      </c>
      <c r="E208" s="47">
        <v>0.18099999999999999</v>
      </c>
      <c r="F208" s="48">
        <f t="shared" si="43"/>
        <v>38400</v>
      </c>
      <c r="G208" s="48">
        <v>6950.4</v>
      </c>
      <c r="H208" s="48">
        <f t="shared" si="44"/>
        <v>6950.4</v>
      </c>
      <c r="I208" s="48">
        <v>38400</v>
      </c>
      <c r="J208" s="48">
        <f t="shared" si="45"/>
        <v>6950.4</v>
      </c>
      <c r="K208" s="48">
        <v>41800</v>
      </c>
      <c r="L208" s="48">
        <f t="shared" si="46"/>
        <v>7565.8</v>
      </c>
      <c r="M208" s="63"/>
      <c r="N208" s="45">
        <v>33500</v>
      </c>
      <c r="O208" s="45">
        <v>29300</v>
      </c>
      <c r="P208" s="85"/>
      <c r="Q208" s="119"/>
      <c r="R208" s="90"/>
    </row>
    <row r="209" spans="1:20" ht="15.75" customHeight="1">
      <c r="A209" s="65">
        <v>182754</v>
      </c>
      <c r="B209" s="66" t="s">
        <v>483</v>
      </c>
      <c r="C209" s="46" t="s">
        <v>1081</v>
      </c>
      <c r="D209" s="12" t="s">
        <v>6</v>
      </c>
      <c r="E209" s="47">
        <v>2.7120000000000002</v>
      </c>
      <c r="F209" s="48">
        <f t="shared" si="43"/>
        <v>28689.999999999996</v>
      </c>
      <c r="G209" s="48">
        <v>77807.28</v>
      </c>
      <c r="H209" s="48">
        <f t="shared" si="44"/>
        <v>77807.28</v>
      </c>
      <c r="I209" s="48">
        <v>35455</v>
      </c>
      <c r="J209" s="48">
        <f t="shared" si="45"/>
        <v>96153.96</v>
      </c>
      <c r="K209" s="48">
        <v>38900</v>
      </c>
      <c r="L209" s="48">
        <f t="shared" si="46"/>
        <v>105496.8</v>
      </c>
      <c r="M209" s="63"/>
      <c r="N209" s="45">
        <v>31200</v>
      </c>
      <c r="O209" s="45">
        <v>27300</v>
      </c>
      <c r="P209" s="85"/>
      <c r="Q209" s="119"/>
      <c r="R209" s="90"/>
    </row>
    <row r="210" spans="1:20" ht="15.75" customHeight="1">
      <c r="A210" s="65">
        <v>182721</v>
      </c>
      <c r="B210" s="66" t="s">
        <v>406</v>
      </c>
      <c r="C210" s="46" t="s">
        <v>1066</v>
      </c>
      <c r="D210" s="12" t="s">
        <v>6</v>
      </c>
      <c r="E210" s="47">
        <v>4.0000000000000001E-3</v>
      </c>
      <c r="F210" s="48">
        <f t="shared" si="42"/>
        <v>131490</v>
      </c>
      <c r="G210" s="49">
        <v>525.96</v>
      </c>
      <c r="H210" s="48">
        <f t="shared" si="35"/>
        <v>525.96</v>
      </c>
      <c r="I210" s="49">
        <v>46714</v>
      </c>
      <c r="J210" s="48">
        <f t="shared" si="36"/>
        <v>186.85599999999999</v>
      </c>
      <c r="K210" s="49">
        <v>44500</v>
      </c>
      <c r="L210" s="48">
        <f t="shared" si="37"/>
        <v>178</v>
      </c>
      <c r="M210" s="63"/>
      <c r="N210" s="45">
        <f t="shared" si="40"/>
        <v>35600</v>
      </c>
      <c r="O210" s="45">
        <v>31200</v>
      </c>
      <c r="P210" s="85"/>
      <c r="Q210" s="119"/>
      <c r="R210" s="90"/>
    </row>
    <row r="211" spans="1:20" ht="15.75" customHeight="1">
      <c r="A211" s="65">
        <v>182721</v>
      </c>
      <c r="B211" s="66" t="s">
        <v>329</v>
      </c>
      <c r="C211" s="46" t="s">
        <v>330</v>
      </c>
      <c r="D211" s="12" t="s">
        <v>6</v>
      </c>
      <c r="E211" s="47">
        <v>1.0999999999999999E-2</v>
      </c>
      <c r="F211" s="48">
        <f t="shared" si="42"/>
        <v>29515.454545454548</v>
      </c>
      <c r="G211" s="49">
        <v>324.67</v>
      </c>
      <c r="H211" s="48">
        <f t="shared" si="35"/>
        <v>324.67</v>
      </c>
      <c r="I211" s="49">
        <v>46714</v>
      </c>
      <c r="J211" s="48">
        <f t="shared" si="36"/>
        <v>513.85399999999993</v>
      </c>
      <c r="K211" s="49">
        <v>44000</v>
      </c>
      <c r="L211" s="48">
        <f t="shared" si="37"/>
        <v>484</v>
      </c>
      <c r="M211" s="63"/>
      <c r="N211" s="45">
        <f t="shared" si="40"/>
        <v>35200</v>
      </c>
      <c r="O211" s="45">
        <f t="shared" ref="O211" si="52">K211*(1-30%)</f>
        <v>30799.999999999996</v>
      </c>
      <c r="P211" s="85"/>
      <c r="Q211" s="119"/>
      <c r="R211" s="90"/>
    </row>
    <row r="212" spans="1:20" ht="15.75" customHeight="1">
      <c r="A212" s="65">
        <v>182907</v>
      </c>
      <c r="B212" s="66" t="s">
        <v>407</v>
      </c>
      <c r="C212" s="46" t="s">
        <v>408</v>
      </c>
      <c r="D212" s="12" t="s">
        <v>6</v>
      </c>
      <c r="E212" s="47">
        <v>0.67</v>
      </c>
      <c r="F212" s="48">
        <f t="shared" si="42"/>
        <v>33507.59701492537</v>
      </c>
      <c r="G212" s="48">
        <v>22450.09</v>
      </c>
      <c r="H212" s="48">
        <f t="shared" si="35"/>
        <v>22450.09</v>
      </c>
      <c r="I212" s="48">
        <v>52412</v>
      </c>
      <c r="J212" s="48">
        <f t="shared" si="36"/>
        <v>35116.04</v>
      </c>
      <c r="K212" s="48">
        <v>43200</v>
      </c>
      <c r="L212" s="48">
        <f t="shared" si="37"/>
        <v>28944</v>
      </c>
      <c r="M212" s="63"/>
      <c r="N212" s="45">
        <v>34600</v>
      </c>
      <c r="O212" s="45">
        <v>30300</v>
      </c>
      <c r="P212" s="85"/>
      <c r="Q212" s="122"/>
      <c r="R212" s="90" t="s">
        <v>1153</v>
      </c>
      <c r="T212" s="90" t="s">
        <v>1153</v>
      </c>
    </row>
    <row r="213" spans="1:20" ht="15.75" customHeight="1">
      <c r="A213" s="65">
        <v>182728</v>
      </c>
      <c r="B213" s="66" t="s">
        <v>409</v>
      </c>
      <c r="C213" s="46" t="s">
        <v>410</v>
      </c>
      <c r="D213" s="12" t="s">
        <v>6</v>
      </c>
      <c r="E213" s="69">
        <v>0.34100000000000003</v>
      </c>
      <c r="F213" s="48">
        <f t="shared" si="42"/>
        <v>73643.69501466275</v>
      </c>
      <c r="G213" s="48">
        <v>25112.5</v>
      </c>
      <c r="H213" s="48">
        <f t="shared" si="35"/>
        <v>25112.5</v>
      </c>
      <c r="I213" s="48">
        <v>44749</v>
      </c>
      <c r="J213" s="48">
        <f t="shared" si="36"/>
        <v>15259.409000000001</v>
      </c>
      <c r="K213" s="48">
        <v>42200</v>
      </c>
      <c r="L213" s="48">
        <f t="shared" si="37"/>
        <v>14390.2</v>
      </c>
      <c r="M213" s="63"/>
      <c r="N213" s="45">
        <v>33800</v>
      </c>
      <c r="O213" s="45">
        <v>29600</v>
      </c>
      <c r="P213" s="85"/>
      <c r="Q213" s="119"/>
      <c r="R213" s="90"/>
    </row>
    <row r="214" spans="1:20" ht="15.75" customHeight="1">
      <c r="A214" s="65">
        <v>182731</v>
      </c>
      <c r="B214" s="66" t="s">
        <v>508</v>
      </c>
      <c r="C214" s="46" t="s">
        <v>1067</v>
      </c>
      <c r="D214" s="12" t="s">
        <v>6</v>
      </c>
      <c r="E214" s="47">
        <v>5.5E-2</v>
      </c>
      <c r="F214" s="48">
        <f t="shared" si="42"/>
        <v>33748.36363636364</v>
      </c>
      <c r="G214" s="48">
        <v>1856.16</v>
      </c>
      <c r="H214" s="48">
        <f t="shared" si="35"/>
        <v>1856.16</v>
      </c>
      <c r="I214" s="48">
        <v>33749</v>
      </c>
      <c r="J214" s="48">
        <f t="shared" si="36"/>
        <v>1856.1949999999999</v>
      </c>
      <c r="K214" s="48">
        <v>37300</v>
      </c>
      <c r="L214" s="48">
        <f t="shared" si="37"/>
        <v>2051.5</v>
      </c>
      <c r="M214" s="63"/>
      <c r="N214" s="45">
        <v>30000</v>
      </c>
      <c r="O214" s="45">
        <v>26200</v>
      </c>
      <c r="P214" s="85"/>
      <c r="Q214" s="119"/>
      <c r="R214" s="90"/>
    </row>
    <row r="215" spans="1:20" ht="15.75" customHeight="1">
      <c r="A215" s="65">
        <v>182709</v>
      </c>
      <c r="B215" s="66" t="s">
        <v>318</v>
      </c>
      <c r="C215" s="46" t="s">
        <v>319</v>
      </c>
      <c r="D215" s="12" t="s">
        <v>6</v>
      </c>
      <c r="E215" s="47">
        <v>0.14000000000000001</v>
      </c>
      <c r="F215" s="48">
        <f t="shared" si="42"/>
        <v>31888.928571428569</v>
      </c>
      <c r="G215" s="48">
        <v>4464.45</v>
      </c>
      <c r="H215" s="48">
        <f t="shared" si="35"/>
        <v>4464.45</v>
      </c>
      <c r="I215" s="48">
        <v>52488</v>
      </c>
      <c r="J215" s="48">
        <f t="shared" si="36"/>
        <v>7348.3200000000006</v>
      </c>
      <c r="K215" s="48">
        <v>41000</v>
      </c>
      <c r="L215" s="48">
        <f t="shared" si="37"/>
        <v>5740.0000000000009</v>
      </c>
      <c r="M215" s="63"/>
      <c r="N215" s="45">
        <f t="shared" ref="N215:N216" si="53">K215*(1-20%)</f>
        <v>32800</v>
      </c>
      <c r="O215" s="45">
        <f t="shared" ref="O215:O216" si="54">K215*(1-30%)</f>
        <v>28699.999999999996</v>
      </c>
      <c r="P215" s="85"/>
      <c r="Q215" s="119"/>
      <c r="R215" s="90"/>
    </row>
    <row r="216" spans="1:20" ht="15.75" customHeight="1">
      <c r="A216" s="65">
        <v>182709</v>
      </c>
      <c r="B216" s="66" t="s">
        <v>320</v>
      </c>
      <c r="C216" s="46" t="s">
        <v>321</v>
      </c>
      <c r="D216" s="12" t="s">
        <v>6</v>
      </c>
      <c r="E216" s="47">
        <v>1.306</v>
      </c>
      <c r="F216" s="48">
        <f t="shared" si="42"/>
        <v>51432.312404287906</v>
      </c>
      <c r="G216" s="48">
        <v>67170.600000000006</v>
      </c>
      <c r="H216" s="48">
        <f t="shared" si="35"/>
        <v>67170.600000000006</v>
      </c>
      <c r="I216" s="48">
        <v>52488</v>
      </c>
      <c r="J216" s="48">
        <f t="shared" si="36"/>
        <v>68549.328000000009</v>
      </c>
      <c r="K216" s="48">
        <v>42000</v>
      </c>
      <c r="L216" s="48">
        <f t="shared" si="37"/>
        <v>54852</v>
      </c>
      <c r="M216" s="63"/>
      <c r="N216" s="45">
        <f t="shared" si="53"/>
        <v>33600</v>
      </c>
      <c r="O216" s="45">
        <f t="shared" si="54"/>
        <v>29399.999999999996</v>
      </c>
      <c r="P216" s="85"/>
      <c r="Q216" s="119"/>
      <c r="R216" s="90"/>
    </row>
    <row r="217" spans="1:20" ht="15.75" customHeight="1">
      <c r="A217" s="65">
        <v>182710</v>
      </c>
      <c r="B217" s="66" t="s">
        <v>477</v>
      </c>
      <c r="C217" s="46" t="s">
        <v>478</v>
      </c>
      <c r="D217" s="12" t="s">
        <v>6</v>
      </c>
      <c r="E217" s="69">
        <f>0.073-0.025</f>
        <v>4.7999999999999994E-2</v>
      </c>
      <c r="F217" s="48">
        <f t="shared" ref="F217:F219" si="55">G217/E217</f>
        <v>57860.625000000007</v>
      </c>
      <c r="G217" s="48">
        <v>2777.31</v>
      </c>
      <c r="H217" s="48">
        <f t="shared" ref="H217:H240" si="56">F217*E217</f>
        <v>2777.31</v>
      </c>
      <c r="I217" s="48">
        <v>71323</v>
      </c>
      <c r="J217" s="48">
        <f t="shared" ref="J217:J240" si="57">I217*E217</f>
        <v>3423.5039999999995</v>
      </c>
      <c r="K217" s="48">
        <v>43100</v>
      </c>
      <c r="L217" s="48">
        <f t="shared" ref="L217:L240" si="58">K217*E217</f>
        <v>2068.7999999999997</v>
      </c>
      <c r="M217" s="63"/>
      <c r="N217" s="45">
        <v>34500</v>
      </c>
      <c r="O217" s="45">
        <v>30200</v>
      </c>
      <c r="P217" s="85"/>
      <c r="Q217" s="119"/>
      <c r="R217" s="90"/>
    </row>
    <row r="218" spans="1:20" ht="15.75" customHeight="1">
      <c r="A218" s="65">
        <v>182777</v>
      </c>
      <c r="B218" s="66" t="s">
        <v>479</v>
      </c>
      <c r="C218" s="46" t="s">
        <v>480</v>
      </c>
      <c r="D218" s="12" t="s">
        <v>6</v>
      </c>
      <c r="E218" s="69">
        <v>0.27600000000000002</v>
      </c>
      <c r="F218" s="48">
        <f t="shared" si="55"/>
        <v>21064.855072463764</v>
      </c>
      <c r="G218" s="48">
        <v>5813.9</v>
      </c>
      <c r="H218" s="48">
        <f t="shared" si="56"/>
        <v>5813.9</v>
      </c>
      <c r="I218" s="48">
        <v>35952</v>
      </c>
      <c r="J218" s="48">
        <f t="shared" si="57"/>
        <v>9922.7520000000004</v>
      </c>
      <c r="K218" s="48">
        <v>40400</v>
      </c>
      <c r="L218" s="48">
        <f t="shared" si="58"/>
        <v>11150.400000000001</v>
      </c>
      <c r="M218" s="63"/>
      <c r="N218" s="45">
        <v>32400</v>
      </c>
      <c r="O218" s="45">
        <v>28300</v>
      </c>
      <c r="P218" s="85"/>
      <c r="Q218" s="119"/>
      <c r="R218" s="90"/>
    </row>
    <row r="219" spans="1:20" ht="15.75" customHeight="1">
      <c r="A219" s="65">
        <v>182777</v>
      </c>
      <c r="B219" s="66" t="s">
        <v>481</v>
      </c>
      <c r="C219" s="46" t="s">
        <v>482</v>
      </c>
      <c r="D219" s="12" t="s">
        <v>6</v>
      </c>
      <c r="E219" s="47">
        <v>5.5E-2</v>
      </c>
      <c r="F219" s="48">
        <f t="shared" si="55"/>
        <v>30907.636363636364</v>
      </c>
      <c r="G219" s="48">
        <v>1699.92</v>
      </c>
      <c r="H219" s="48">
        <f t="shared" si="56"/>
        <v>1699.92</v>
      </c>
      <c r="I219" s="48">
        <v>35952</v>
      </c>
      <c r="J219" s="48">
        <f t="shared" si="57"/>
        <v>1977.36</v>
      </c>
      <c r="K219" s="48">
        <v>40500</v>
      </c>
      <c r="L219" s="48">
        <f t="shared" si="58"/>
        <v>2227.5</v>
      </c>
      <c r="M219" s="63"/>
      <c r="N219" s="45">
        <f t="shared" ref="N219:N245" si="59">K219*(1-20%)</f>
        <v>32400</v>
      </c>
      <c r="O219" s="45">
        <f t="shared" ref="O219:O245" si="60">K219*(1-30%)</f>
        <v>28350</v>
      </c>
      <c r="P219" s="85"/>
      <c r="Q219" s="119"/>
      <c r="R219" s="90"/>
    </row>
    <row r="220" spans="1:20" ht="15.75" customHeight="1">
      <c r="A220" s="65">
        <v>182778</v>
      </c>
      <c r="B220" s="66" t="s">
        <v>484</v>
      </c>
      <c r="C220" s="46" t="s">
        <v>485</v>
      </c>
      <c r="D220" s="12" t="s">
        <v>6</v>
      </c>
      <c r="E220" s="47">
        <v>1.6870000000000001</v>
      </c>
      <c r="F220" s="48">
        <v>34875.19</v>
      </c>
      <c r="G220" s="48">
        <f>E220*F220</f>
        <v>58834.445530000005</v>
      </c>
      <c r="H220" s="48">
        <f t="shared" si="56"/>
        <v>58834.445530000005</v>
      </c>
      <c r="I220" s="48">
        <v>37403</v>
      </c>
      <c r="J220" s="48">
        <f t="shared" si="57"/>
        <v>63098.861000000004</v>
      </c>
      <c r="K220" s="48">
        <v>44400</v>
      </c>
      <c r="L220" s="48">
        <f t="shared" si="58"/>
        <v>74902.8</v>
      </c>
      <c r="M220" s="63"/>
      <c r="N220" s="45">
        <v>35600</v>
      </c>
      <c r="O220" s="45">
        <v>31100</v>
      </c>
      <c r="P220" s="85"/>
      <c r="Q220" s="119">
        <v>0.20300000000000001</v>
      </c>
      <c r="R220" s="90">
        <f t="shared" ref="R220:R237" si="61">E220+Q220</f>
        <v>1.8900000000000001</v>
      </c>
    </row>
    <row r="221" spans="1:20" ht="15.75" customHeight="1">
      <c r="A221" s="65">
        <v>182778</v>
      </c>
      <c r="B221" s="66" t="s">
        <v>486</v>
      </c>
      <c r="C221" s="46" t="s">
        <v>487</v>
      </c>
      <c r="D221" s="12" t="s">
        <v>6</v>
      </c>
      <c r="E221" s="47">
        <v>1.5149999999999999</v>
      </c>
      <c r="F221" s="48">
        <f t="shared" ref="F221:F223" si="62">G221/E221</f>
        <v>40882.990099009905</v>
      </c>
      <c r="G221" s="48">
        <v>61937.73</v>
      </c>
      <c r="H221" s="48">
        <f t="shared" si="56"/>
        <v>61937.73</v>
      </c>
      <c r="I221" s="48">
        <v>37403</v>
      </c>
      <c r="J221" s="48">
        <f t="shared" si="57"/>
        <v>56665.544999999998</v>
      </c>
      <c r="K221" s="48">
        <v>44400</v>
      </c>
      <c r="L221" s="48">
        <f t="shared" si="58"/>
        <v>67266</v>
      </c>
      <c r="M221" s="63"/>
      <c r="N221" s="45">
        <v>35600</v>
      </c>
      <c r="O221" s="45">
        <v>31100</v>
      </c>
      <c r="P221" s="85"/>
      <c r="Q221" s="119"/>
      <c r="R221" s="90"/>
    </row>
    <row r="222" spans="1:20" ht="15.75" customHeight="1">
      <c r="A222" s="65">
        <v>182723</v>
      </c>
      <c r="B222" s="66" t="s">
        <v>492</v>
      </c>
      <c r="C222" s="46" t="s">
        <v>1080</v>
      </c>
      <c r="D222" s="12" t="s">
        <v>6</v>
      </c>
      <c r="E222" s="47">
        <v>1.1060000000000001</v>
      </c>
      <c r="F222" s="48">
        <f t="shared" si="62"/>
        <v>49550</v>
      </c>
      <c r="G222" s="48">
        <v>54802.3</v>
      </c>
      <c r="H222" s="48">
        <f t="shared" si="56"/>
        <v>54802.3</v>
      </c>
      <c r="I222" s="48">
        <v>44543</v>
      </c>
      <c r="J222" s="48">
        <f t="shared" si="57"/>
        <v>49264.558000000005</v>
      </c>
      <c r="K222" s="48">
        <v>49300</v>
      </c>
      <c r="L222" s="48">
        <f t="shared" si="58"/>
        <v>54525.8</v>
      </c>
      <c r="M222" s="63"/>
      <c r="N222" s="45">
        <v>39500</v>
      </c>
      <c r="O222" s="45">
        <v>34600</v>
      </c>
      <c r="P222" s="85"/>
      <c r="Q222" s="119"/>
      <c r="R222" s="90"/>
    </row>
    <row r="223" spans="1:20" ht="15.75" customHeight="1">
      <c r="A223" s="65">
        <v>182727</v>
      </c>
      <c r="B223" s="66" t="s">
        <v>495</v>
      </c>
      <c r="C223" s="46" t="s">
        <v>496</v>
      </c>
      <c r="D223" s="12" t="s">
        <v>6</v>
      </c>
      <c r="E223" s="47">
        <v>0.76800000000000002</v>
      </c>
      <c r="F223" s="48">
        <f t="shared" si="62"/>
        <v>41013.567708333328</v>
      </c>
      <c r="G223" s="48">
        <v>31498.42</v>
      </c>
      <c r="H223" s="48">
        <f t="shared" si="56"/>
        <v>31498.42</v>
      </c>
      <c r="I223" s="48">
        <v>40925</v>
      </c>
      <c r="J223" s="48">
        <f t="shared" si="57"/>
        <v>31430.400000000001</v>
      </c>
      <c r="K223" s="48">
        <v>49300</v>
      </c>
      <c r="L223" s="48">
        <f t="shared" si="58"/>
        <v>37862.400000000001</v>
      </c>
      <c r="M223" s="63"/>
      <c r="N223" s="45">
        <v>39500</v>
      </c>
      <c r="O223" s="45">
        <v>34600</v>
      </c>
      <c r="P223" s="85"/>
      <c r="Q223" s="119"/>
      <c r="R223" s="90"/>
    </row>
    <row r="224" spans="1:20" ht="15.75" customHeight="1">
      <c r="A224" s="65">
        <v>182779</v>
      </c>
      <c r="B224" s="66" t="s">
        <v>497</v>
      </c>
      <c r="C224" s="46" t="s">
        <v>498</v>
      </c>
      <c r="D224" s="12" t="s">
        <v>6</v>
      </c>
      <c r="E224" s="47">
        <v>12.855</v>
      </c>
      <c r="F224" s="48">
        <v>29981.11</v>
      </c>
      <c r="G224" s="48">
        <f>E224*F224</f>
        <v>385407.16905000003</v>
      </c>
      <c r="H224" s="48">
        <f t="shared" si="56"/>
        <v>385407.16905000003</v>
      </c>
      <c r="I224" s="48">
        <v>40925</v>
      </c>
      <c r="J224" s="48">
        <f t="shared" si="57"/>
        <v>526090.875</v>
      </c>
      <c r="K224" s="48">
        <v>49300</v>
      </c>
      <c r="L224" s="48">
        <f t="shared" si="58"/>
        <v>633751.5</v>
      </c>
      <c r="M224" s="63"/>
      <c r="N224" s="45">
        <v>39500</v>
      </c>
      <c r="O224" s="45">
        <v>34600</v>
      </c>
      <c r="P224" s="85"/>
      <c r="Q224" s="119">
        <v>0.72499999999999998</v>
      </c>
      <c r="R224" s="90">
        <f t="shared" si="61"/>
        <v>13.58</v>
      </c>
    </row>
    <row r="225" spans="1:18" ht="15.75" customHeight="1">
      <c r="A225" s="65">
        <v>182730</v>
      </c>
      <c r="B225" s="66" t="s">
        <v>499</v>
      </c>
      <c r="C225" s="46" t="s">
        <v>500</v>
      </c>
      <c r="D225" s="12" t="s">
        <v>6</v>
      </c>
      <c r="E225" s="47">
        <v>10.853999999999999</v>
      </c>
      <c r="F225" s="48">
        <f t="shared" ref="F225:F268" si="63">G225/E225</f>
        <v>52400</v>
      </c>
      <c r="G225" s="48">
        <v>568749.6</v>
      </c>
      <c r="H225" s="48">
        <f t="shared" si="56"/>
        <v>568749.6</v>
      </c>
      <c r="I225" s="48">
        <v>56684</v>
      </c>
      <c r="J225" s="48">
        <f t="shared" si="57"/>
        <v>615248.13599999994</v>
      </c>
      <c r="K225" s="48">
        <v>55000</v>
      </c>
      <c r="L225" s="48">
        <f t="shared" si="58"/>
        <v>596970</v>
      </c>
      <c r="M225" s="63"/>
      <c r="N225" s="45">
        <f t="shared" si="59"/>
        <v>44000</v>
      </c>
      <c r="O225" s="45">
        <f t="shared" si="60"/>
        <v>38500</v>
      </c>
      <c r="P225" s="85"/>
      <c r="Q225" s="119"/>
      <c r="R225" s="90"/>
    </row>
    <row r="226" spans="1:18" ht="15.75" customHeight="1">
      <c r="A226" s="124">
        <v>182730</v>
      </c>
      <c r="B226" s="125" t="s">
        <v>501</v>
      </c>
      <c r="C226" s="126" t="s">
        <v>502</v>
      </c>
      <c r="D226" s="127" t="s">
        <v>6</v>
      </c>
      <c r="E226" s="128">
        <v>0.82499999999999996</v>
      </c>
      <c r="F226" s="129"/>
      <c r="G226" s="129"/>
      <c r="H226" s="129"/>
      <c r="I226" s="129"/>
      <c r="J226" s="129"/>
      <c r="K226" s="129"/>
      <c r="L226" s="129"/>
      <c r="M226" s="130"/>
      <c r="N226" s="131">
        <v>46400</v>
      </c>
      <c r="O226" s="131">
        <v>40600</v>
      </c>
      <c r="P226" s="85"/>
      <c r="Q226" s="136"/>
      <c r="R226" s="90"/>
    </row>
    <row r="227" spans="1:18" ht="15.75" customHeight="1">
      <c r="A227" s="65">
        <v>182730</v>
      </c>
      <c r="B227" s="66" t="s">
        <v>503</v>
      </c>
      <c r="C227" s="46" t="s">
        <v>504</v>
      </c>
      <c r="D227" s="12" t="s">
        <v>6</v>
      </c>
      <c r="E227" s="123">
        <v>18.556999999999999</v>
      </c>
      <c r="F227" s="48">
        <f t="shared" si="63"/>
        <v>38633.946219755351</v>
      </c>
      <c r="G227" s="48">
        <v>716930.14</v>
      </c>
      <c r="H227" s="48">
        <f t="shared" si="56"/>
        <v>716930.14</v>
      </c>
      <c r="I227" s="48">
        <v>56684</v>
      </c>
      <c r="J227" s="48">
        <f t="shared" si="57"/>
        <v>1051884.9879999999</v>
      </c>
      <c r="K227" s="48">
        <v>55000</v>
      </c>
      <c r="L227" s="48">
        <f t="shared" si="58"/>
        <v>1020634.9999999999</v>
      </c>
      <c r="M227" s="63"/>
      <c r="N227" s="45">
        <f t="shared" si="59"/>
        <v>44000</v>
      </c>
      <c r="O227" s="45">
        <f t="shared" si="60"/>
        <v>38500</v>
      </c>
      <c r="P227" s="85"/>
      <c r="Q227" s="119"/>
      <c r="R227" s="90"/>
    </row>
    <row r="228" spans="1:18" ht="15.75" customHeight="1">
      <c r="A228" s="65">
        <v>182730</v>
      </c>
      <c r="B228" s="66" t="s">
        <v>505</v>
      </c>
      <c r="C228" s="46" t="s">
        <v>506</v>
      </c>
      <c r="D228" s="12" t="s">
        <v>6</v>
      </c>
      <c r="E228" s="47">
        <v>6.0000000000000001E-3</v>
      </c>
      <c r="F228" s="48">
        <f t="shared" si="63"/>
        <v>39800</v>
      </c>
      <c r="G228" s="49">
        <v>238.8</v>
      </c>
      <c r="H228" s="48">
        <f t="shared" si="56"/>
        <v>238.8</v>
      </c>
      <c r="I228" s="48">
        <v>56684</v>
      </c>
      <c r="J228" s="48">
        <f t="shared" si="57"/>
        <v>340.10399999999998</v>
      </c>
      <c r="K228" s="48">
        <v>55000</v>
      </c>
      <c r="L228" s="48">
        <f t="shared" si="58"/>
        <v>330</v>
      </c>
      <c r="M228" s="63"/>
      <c r="N228" s="45">
        <f t="shared" si="59"/>
        <v>44000</v>
      </c>
      <c r="O228" s="45">
        <f t="shared" si="60"/>
        <v>38500</v>
      </c>
      <c r="P228" s="85"/>
      <c r="Q228" s="119"/>
      <c r="R228" s="90"/>
    </row>
    <row r="229" spans="1:18" ht="15.75" customHeight="1">
      <c r="A229" s="65">
        <v>182730</v>
      </c>
      <c r="B229" s="66" t="s">
        <v>507</v>
      </c>
      <c r="C229" s="46" t="s">
        <v>506</v>
      </c>
      <c r="D229" s="12" t="s">
        <v>6</v>
      </c>
      <c r="E229" s="47">
        <v>17.149999999999999</v>
      </c>
      <c r="F229" s="48">
        <f t="shared" si="63"/>
        <v>39055.50145772595</v>
      </c>
      <c r="G229" s="48">
        <v>669801.85</v>
      </c>
      <c r="H229" s="48">
        <f t="shared" si="56"/>
        <v>669801.85</v>
      </c>
      <c r="I229" s="48">
        <v>56684</v>
      </c>
      <c r="J229" s="48">
        <f t="shared" si="57"/>
        <v>972130.6</v>
      </c>
      <c r="K229" s="48">
        <v>55000</v>
      </c>
      <c r="L229" s="48">
        <f t="shared" si="58"/>
        <v>943249.99999999988</v>
      </c>
      <c r="M229" s="63"/>
      <c r="N229" s="45">
        <f t="shared" si="59"/>
        <v>44000</v>
      </c>
      <c r="O229" s="45">
        <f t="shared" si="60"/>
        <v>38500</v>
      </c>
      <c r="P229" s="85"/>
      <c r="Q229" s="119"/>
      <c r="R229" s="90"/>
    </row>
    <row r="230" spans="1:18" ht="15.75" customHeight="1">
      <c r="A230" s="65">
        <v>182780</v>
      </c>
      <c r="B230" s="66" t="s">
        <v>511</v>
      </c>
      <c r="C230" s="46" t="s">
        <v>1016</v>
      </c>
      <c r="D230" s="12" t="s">
        <v>6</v>
      </c>
      <c r="E230" s="47">
        <v>3.9740000000000002</v>
      </c>
      <c r="F230" s="48">
        <f t="shared" si="63"/>
        <v>26604.235027679919</v>
      </c>
      <c r="G230" s="48">
        <v>105725.23</v>
      </c>
      <c r="H230" s="48">
        <f t="shared" si="56"/>
        <v>105725.23</v>
      </c>
      <c r="I230" s="48">
        <v>62197</v>
      </c>
      <c r="J230" s="48">
        <f t="shared" si="57"/>
        <v>247170.87800000003</v>
      </c>
      <c r="K230" s="48">
        <v>55600</v>
      </c>
      <c r="L230" s="48">
        <f t="shared" si="58"/>
        <v>220954.40000000002</v>
      </c>
      <c r="M230" s="63"/>
      <c r="N230" s="45">
        <v>44500</v>
      </c>
      <c r="O230" s="45">
        <v>39000</v>
      </c>
      <c r="P230" s="85"/>
      <c r="Q230" s="119"/>
      <c r="R230" s="90"/>
    </row>
    <row r="231" spans="1:18" ht="15.75" customHeight="1">
      <c r="A231" s="65">
        <v>182780</v>
      </c>
      <c r="B231" s="66" t="s">
        <v>512</v>
      </c>
      <c r="C231" s="46" t="s">
        <v>513</v>
      </c>
      <c r="D231" s="12" t="s">
        <v>6</v>
      </c>
      <c r="E231" s="47">
        <f>31.547-20.533</f>
        <v>11.013999999999999</v>
      </c>
      <c r="F231" s="48">
        <f t="shared" si="63"/>
        <v>190476.2347920828</v>
      </c>
      <c r="G231" s="48">
        <v>2097905.25</v>
      </c>
      <c r="H231" s="48">
        <f t="shared" si="56"/>
        <v>2097905.25</v>
      </c>
      <c r="I231" s="48">
        <v>62197</v>
      </c>
      <c r="J231" s="48">
        <f t="shared" si="57"/>
        <v>685037.75799999991</v>
      </c>
      <c r="K231" s="48">
        <v>55600</v>
      </c>
      <c r="L231" s="48">
        <f t="shared" si="58"/>
        <v>612378.39999999991</v>
      </c>
      <c r="M231" s="63"/>
      <c r="N231" s="45">
        <v>44500</v>
      </c>
      <c r="O231" s="45">
        <v>39000</v>
      </c>
      <c r="P231" s="85"/>
      <c r="Q231" s="119"/>
      <c r="R231" s="90"/>
    </row>
    <row r="232" spans="1:18" ht="15.75" customHeight="1">
      <c r="A232" s="65">
        <v>182734</v>
      </c>
      <c r="B232" s="66" t="s">
        <v>514</v>
      </c>
      <c r="C232" s="46" t="s">
        <v>515</v>
      </c>
      <c r="D232" s="12" t="s">
        <v>6</v>
      </c>
      <c r="E232" s="47">
        <v>15.456</v>
      </c>
      <c r="F232" s="48">
        <f t="shared" si="63"/>
        <v>66501.000258799177</v>
      </c>
      <c r="G232" s="48">
        <v>1027839.46</v>
      </c>
      <c r="H232" s="48">
        <f t="shared" si="56"/>
        <v>1027839.4600000001</v>
      </c>
      <c r="I232" s="48">
        <v>66737</v>
      </c>
      <c r="J232" s="48">
        <f t="shared" si="57"/>
        <v>1031487.0719999999</v>
      </c>
      <c r="K232" s="48">
        <v>69000</v>
      </c>
      <c r="L232" s="48">
        <f t="shared" si="58"/>
        <v>1066464</v>
      </c>
      <c r="M232" s="63"/>
      <c r="N232" s="45">
        <f t="shared" si="59"/>
        <v>55200</v>
      </c>
      <c r="O232" s="45">
        <f t="shared" si="60"/>
        <v>48300</v>
      </c>
      <c r="P232" s="85"/>
      <c r="Q232" s="119"/>
      <c r="R232" s="90"/>
    </row>
    <row r="233" spans="1:18" ht="15.75" customHeight="1">
      <c r="A233" s="65">
        <v>182734</v>
      </c>
      <c r="B233" s="66" t="s">
        <v>516</v>
      </c>
      <c r="C233" s="46" t="s">
        <v>517</v>
      </c>
      <c r="D233" s="12" t="s">
        <v>6</v>
      </c>
      <c r="E233" s="47">
        <v>186.69499999999999</v>
      </c>
      <c r="F233" s="48">
        <f t="shared" si="63"/>
        <v>66500.464125980885</v>
      </c>
      <c r="G233" s="48">
        <v>12415304.15</v>
      </c>
      <c r="H233" s="48">
        <f t="shared" si="56"/>
        <v>12415304.15</v>
      </c>
      <c r="I233" s="48">
        <v>66737</v>
      </c>
      <c r="J233" s="48">
        <f t="shared" si="57"/>
        <v>12459464.215</v>
      </c>
      <c r="K233" s="48">
        <v>69000</v>
      </c>
      <c r="L233" s="48">
        <f t="shared" si="58"/>
        <v>12881955</v>
      </c>
      <c r="M233" s="63"/>
      <c r="N233" s="45">
        <f t="shared" si="59"/>
        <v>55200</v>
      </c>
      <c r="O233" s="45">
        <f t="shared" si="60"/>
        <v>48300</v>
      </c>
      <c r="P233" s="85"/>
      <c r="Q233" s="119"/>
      <c r="R233" s="90"/>
    </row>
    <row r="234" spans="1:18" ht="15.75" customHeight="1">
      <c r="A234" s="65">
        <v>182806</v>
      </c>
      <c r="B234" s="66" t="s">
        <v>518</v>
      </c>
      <c r="C234" s="46" t="s">
        <v>519</v>
      </c>
      <c r="D234" s="12" t="s">
        <v>6</v>
      </c>
      <c r="E234" s="47">
        <v>2.004</v>
      </c>
      <c r="F234" s="48">
        <f t="shared" si="63"/>
        <v>39500</v>
      </c>
      <c r="G234" s="48">
        <v>79158</v>
      </c>
      <c r="H234" s="48">
        <f t="shared" si="56"/>
        <v>79158</v>
      </c>
      <c r="I234" s="48">
        <v>37096</v>
      </c>
      <c r="J234" s="48">
        <f t="shared" si="57"/>
        <v>74340.384000000005</v>
      </c>
      <c r="K234" s="48">
        <v>41000</v>
      </c>
      <c r="L234" s="48">
        <f t="shared" si="58"/>
        <v>82164</v>
      </c>
      <c r="M234" s="63"/>
      <c r="N234" s="45">
        <f t="shared" si="59"/>
        <v>32800</v>
      </c>
      <c r="O234" s="45">
        <f t="shared" si="60"/>
        <v>28699.999999999996</v>
      </c>
      <c r="P234" s="85"/>
      <c r="Q234" s="119"/>
      <c r="R234" s="90"/>
    </row>
    <row r="235" spans="1:18" ht="15.75" customHeight="1">
      <c r="A235" s="65">
        <v>182806</v>
      </c>
      <c r="B235" s="66" t="s">
        <v>520</v>
      </c>
      <c r="C235" s="46" t="s">
        <v>521</v>
      </c>
      <c r="D235" s="12" t="s">
        <v>6</v>
      </c>
      <c r="E235" s="47">
        <v>0.27800000000000002</v>
      </c>
      <c r="F235" s="48">
        <f t="shared" si="63"/>
        <v>38837.91366906475</v>
      </c>
      <c r="G235" s="48">
        <v>10796.94</v>
      </c>
      <c r="H235" s="48">
        <f t="shared" si="56"/>
        <v>10796.940000000002</v>
      </c>
      <c r="I235" s="48">
        <v>37096</v>
      </c>
      <c r="J235" s="48">
        <f t="shared" si="57"/>
        <v>10312.688</v>
      </c>
      <c r="K235" s="48">
        <v>40000</v>
      </c>
      <c r="L235" s="48">
        <f t="shared" si="58"/>
        <v>11120.000000000002</v>
      </c>
      <c r="M235" s="63"/>
      <c r="N235" s="45">
        <f t="shared" si="59"/>
        <v>32000</v>
      </c>
      <c r="O235" s="45">
        <f t="shared" si="60"/>
        <v>28000</v>
      </c>
      <c r="P235" s="85"/>
      <c r="Q235" s="119"/>
      <c r="R235" s="90"/>
    </row>
    <row r="236" spans="1:18" ht="17.25" customHeight="1">
      <c r="A236" s="65">
        <v>182782</v>
      </c>
      <c r="B236" s="66" t="s">
        <v>522</v>
      </c>
      <c r="C236" s="46" t="s">
        <v>523</v>
      </c>
      <c r="D236" s="12" t="s">
        <v>6</v>
      </c>
      <c r="E236" s="47">
        <v>2.0779999999999998</v>
      </c>
      <c r="F236" s="48">
        <f t="shared" si="63"/>
        <v>79950.000000000015</v>
      </c>
      <c r="G236" s="48">
        <v>166136.1</v>
      </c>
      <c r="H236" s="48">
        <f t="shared" si="56"/>
        <v>166136.1</v>
      </c>
      <c r="I236" s="48">
        <v>79950</v>
      </c>
      <c r="J236" s="48">
        <f t="shared" si="57"/>
        <v>166136.09999999998</v>
      </c>
      <c r="K236" s="48">
        <v>59000</v>
      </c>
      <c r="L236" s="48">
        <f t="shared" si="58"/>
        <v>122601.99999999999</v>
      </c>
      <c r="M236" s="63"/>
      <c r="N236" s="45">
        <f t="shared" si="59"/>
        <v>47200</v>
      </c>
      <c r="O236" s="45">
        <f t="shared" si="60"/>
        <v>41300</v>
      </c>
      <c r="P236" s="85"/>
      <c r="Q236" s="119">
        <v>2.0779999999999998</v>
      </c>
      <c r="R236" s="90">
        <f t="shared" si="61"/>
        <v>4.1559999999999997</v>
      </c>
    </row>
    <row r="237" spans="1:18" ht="15.75" customHeight="1">
      <c r="A237" s="65">
        <v>182725</v>
      </c>
      <c r="B237" s="66" t="s">
        <v>333</v>
      </c>
      <c r="C237" s="46" t="s">
        <v>334</v>
      </c>
      <c r="D237" s="12" t="s">
        <v>6</v>
      </c>
      <c r="E237" s="47">
        <v>2.14</v>
      </c>
      <c r="F237" s="48">
        <v>41465.230000000003</v>
      </c>
      <c r="G237" s="48">
        <f>E237*F237</f>
        <v>88735.592200000014</v>
      </c>
      <c r="H237" s="48">
        <f t="shared" ref="H237" si="64">F237*E237</f>
        <v>88735.592200000014</v>
      </c>
      <c r="I237" s="48">
        <v>43334</v>
      </c>
      <c r="J237" s="48">
        <f t="shared" ref="J237" si="65">I237*E237</f>
        <v>92734.760000000009</v>
      </c>
      <c r="K237" s="48">
        <v>47000</v>
      </c>
      <c r="L237" s="48">
        <f t="shared" ref="L237" si="66">K237*E237</f>
        <v>100580</v>
      </c>
      <c r="M237" s="63"/>
      <c r="N237" s="45">
        <f t="shared" ref="N237" si="67">K237*(1-20%)</f>
        <v>37600</v>
      </c>
      <c r="O237" s="45">
        <f t="shared" ref="O237" si="68">K237*(1-30%)</f>
        <v>32900</v>
      </c>
      <c r="P237" s="85" t="s">
        <v>681</v>
      </c>
      <c r="Q237" s="121">
        <v>0.69</v>
      </c>
      <c r="R237" s="90">
        <f t="shared" si="61"/>
        <v>2.83</v>
      </c>
    </row>
    <row r="238" spans="1:18" ht="15.75" customHeight="1">
      <c r="A238" s="65">
        <v>182713</v>
      </c>
      <c r="B238" s="66" t="s">
        <v>325</v>
      </c>
      <c r="C238" s="46" t="s">
        <v>326</v>
      </c>
      <c r="D238" s="12" t="s">
        <v>6</v>
      </c>
      <c r="E238" s="47">
        <v>1.381</v>
      </c>
      <c r="F238" s="48">
        <f t="shared" si="63"/>
        <v>44000</v>
      </c>
      <c r="G238" s="48">
        <v>60764</v>
      </c>
      <c r="H238" s="48">
        <f t="shared" si="56"/>
        <v>60764</v>
      </c>
      <c r="I238" s="48">
        <v>44000</v>
      </c>
      <c r="J238" s="48">
        <f t="shared" si="57"/>
        <v>60764</v>
      </c>
      <c r="K238" s="48">
        <v>69000</v>
      </c>
      <c r="L238" s="48">
        <f t="shared" si="58"/>
        <v>95289</v>
      </c>
      <c r="M238" s="63"/>
      <c r="N238" s="45">
        <f t="shared" si="59"/>
        <v>55200</v>
      </c>
      <c r="O238" s="45">
        <f t="shared" si="60"/>
        <v>48300</v>
      </c>
      <c r="P238" s="85"/>
      <c r="Q238" s="119"/>
      <c r="R238" s="90"/>
    </row>
    <row r="239" spans="1:18" ht="15.75" customHeight="1">
      <c r="A239" s="65">
        <v>182713</v>
      </c>
      <c r="B239" s="66" t="s">
        <v>327</v>
      </c>
      <c r="C239" s="46" t="s">
        <v>328</v>
      </c>
      <c r="D239" s="12" t="s">
        <v>6</v>
      </c>
      <c r="E239" s="47">
        <v>1.4490000000000001</v>
      </c>
      <c r="F239" s="48">
        <f t="shared" si="63"/>
        <v>44000.006901311252</v>
      </c>
      <c r="G239" s="48">
        <v>63756.01</v>
      </c>
      <c r="H239" s="48">
        <f t="shared" si="56"/>
        <v>63756.010000000009</v>
      </c>
      <c r="I239" s="48">
        <v>44000</v>
      </c>
      <c r="J239" s="48">
        <f t="shared" si="57"/>
        <v>63756</v>
      </c>
      <c r="K239" s="48">
        <v>69000</v>
      </c>
      <c r="L239" s="48">
        <f t="shared" si="58"/>
        <v>99981</v>
      </c>
      <c r="M239" s="63"/>
      <c r="N239" s="45">
        <f t="shared" si="59"/>
        <v>55200</v>
      </c>
      <c r="O239" s="45">
        <f t="shared" si="60"/>
        <v>48300</v>
      </c>
      <c r="P239" s="85"/>
      <c r="Q239" s="119"/>
      <c r="R239" s="90"/>
    </row>
    <row r="240" spans="1:18" ht="15.75" customHeight="1">
      <c r="A240" s="65">
        <v>179351</v>
      </c>
      <c r="B240" s="91" t="s">
        <v>1139</v>
      </c>
      <c r="C240" s="46" t="s">
        <v>1097</v>
      </c>
      <c r="D240" s="12" t="s">
        <v>6</v>
      </c>
      <c r="E240" s="69">
        <f>14.932-5.593</f>
        <v>9.3390000000000004</v>
      </c>
      <c r="F240" s="48">
        <v>44050</v>
      </c>
      <c r="G240" s="48">
        <v>657754.6</v>
      </c>
      <c r="H240" s="48">
        <f t="shared" si="56"/>
        <v>411382.95</v>
      </c>
      <c r="I240" s="48">
        <v>44050</v>
      </c>
      <c r="J240" s="48">
        <f t="shared" si="57"/>
        <v>411382.95</v>
      </c>
      <c r="K240" s="48">
        <v>45000</v>
      </c>
      <c r="L240" s="48">
        <f t="shared" si="58"/>
        <v>420255</v>
      </c>
      <c r="M240" s="63"/>
      <c r="N240" s="45">
        <f t="shared" ref="N240" si="69">K240*(1-20%)</f>
        <v>36000</v>
      </c>
      <c r="O240" s="45">
        <f t="shared" ref="O240" si="70">K240*(1-30%)</f>
        <v>31499.999999999996</v>
      </c>
      <c r="P240" s="85"/>
      <c r="Q240" s="119"/>
      <c r="R240" s="90"/>
    </row>
    <row r="241" spans="1:18" ht="15.75" customHeight="1">
      <c r="A241" s="66">
        <v>139161</v>
      </c>
      <c r="B241" s="91" t="s">
        <v>1139</v>
      </c>
      <c r="C241" s="46" t="s">
        <v>1098</v>
      </c>
      <c r="D241" s="12" t="s">
        <v>6</v>
      </c>
      <c r="E241" s="47">
        <v>35.384999999999998</v>
      </c>
      <c r="F241" s="48">
        <v>44050</v>
      </c>
      <c r="G241" s="48">
        <v>1558709.25</v>
      </c>
      <c r="H241" s="48">
        <f t="shared" ref="H241:H248" si="71">F241*E241</f>
        <v>1558709.25</v>
      </c>
      <c r="I241" s="48">
        <v>44050</v>
      </c>
      <c r="J241" s="48">
        <f t="shared" ref="J241:J248" si="72">I241*E241</f>
        <v>1558709.25</v>
      </c>
      <c r="K241" s="48">
        <v>49000</v>
      </c>
      <c r="L241" s="48">
        <f t="shared" ref="L241:L248" si="73">K241*E241</f>
        <v>1733865</v>
      </c>
      <c r="M241" s="63"/>
      <c r="N241" s="45">
        <f t="shared" si="59"/>
        <v>39200</v>
      </c>
      <c r="O241" s="45">
        <f t="shared" si="60"/>
        <v>34300</v>
      </c>
      <c r="P241" s="85"/>
      <c r="Q241" s="119"/>
      <c r="R241" s="90"/>
    </row>
    <row r="242" spans="1:18" ht="15.75" customHeight="1">
      <c r="A242" s="65">
        <v>182725</v>
      </c>
      <c r="B242" s="91" t="s">
        <v>1138</v>
      </c>
      <c r="C242" s="46" t="s">
        <v>1101</v>
      </c>
      <c r="D242" s="12" t="s">
        <v>6</v>
      </c>
      <c r="E242" s="47">
        <v>20</v>
      </c>
      <c r="F242" s="48">
        <v>54900</v>
      </c>
      <c r="G242" s="48">
        <v>1098000</v>
      </c>
      <c r="H242" s="48">
        <f t="shared" ref="H242:H244" si="74">F242*E242</f>
        <v>1098000</v>
      </c>
      <c r="I242" s="48">
        <v>54900</v>
      </c>
      <c r="J242" s="48">
        <f t="shared" ref="J242:J244" si="75">I242*E242</f>
        <v>1098000</v>
      </c>
      <c r="K242" s="48">
        <v>49000</v>
      </c>
      <c r="L242" s="48">
        <f t="shared" ref="L242:L244" si="76">K242*E242</f>
        <v>980000</v>
      </c>
      <c r="M242" s="63"/>
      <c r="N242" s="45">
        <f t="shared" ref="N242:N244" si="77">K242*(1-20%)</f>
        <v>39200</v>
      </c>
      <c r="O242" s="45">
        <f t="shared" ref="O242:O243" si="78">K242*(1-30%)</f>
        <v>34300</v>
      </c>
      <c r="P242" s="85"/>
      <c r="Q242" s="119"/>
      <c r="R242" s="90"/>
    </row>
    <row r="243" spans="1:18" ht="15.75" customHeight="1">
      <c r="A243" s="65">
        <v>179925</v>
      </c>
      <c r="B243" s="91" t="s">
        <v>1139</v>
      </c>
      <c r="C243" s="46" t="s">
        <v>1099</v>
      </c>
      <c r="D243" s="12" t="s">
        <v>6</v>
      </c>
      <c r="E243" s="69">
        <f>31.582-6.517</f>
        <v>25.065000000000001</v>
      </c>
      <c r="F243" s="48">
        <v>44050</v>
      </c>
      <c r="G243" s="48">
        <v>1391187.1</v>
      </c>
      <c r="H243" s="48">
        <f t="shared" si="74"/>
        <v>1104113.25</v>
      </c>
      <c r="I243" s="48">
        <v>44050</v>
      </c>
      <c r="J243" s="48">
        <f t="shared" si="75"/>
        <v>1104113.25</v>
      </c>
      <c r="K243" s="48">
        <v>49000</v>
      </c>
      <c r="L243" s="48">
        <f t="shared" si="76"/>
        <v>1228185</v>
      </c>
      <c r="M243" s="63"/>
      <c r="N243" s="45">
        <f t="shared" si="77"/>
        <v>39200</v>
      </c>
      <c r="O243" s="45">
        <f t="shared" si="78"/>
        <v>34300</v>
      </c>
      <c r="P243" s="85"/>
      <c r="Q243" s="119"/>
      <c r="R243" s="90"/>
    </row>
    <row r="244" spans="1:18" ht="15.75" customHeight="1">
      <c r="A244" s="65">
        <v>69527</v>
      </c>
      <c r="B244" s="92" t="s">
        <v>1139</v>
      </c>
      <c r="C244" s="46" t="s">
        <v>1096</v>
      </c>
      <c r="D244" s="12" t="s">
        <v>6</v>
      </c>
      <c r="E244" s="69">
        <f>25.653-1.47</f>
        <v>24.183</v>
      </c>
      <c r="F244" s="48">
        <v>45050</v>
      </c>
      <c r="G244" s="48">
        <v>1155667.6599999999</v>
      </c>
      <c r="H244" s="48">
        <f t="shared" si="74"/>
        <v>1089444.1499999999</v>
      </c>
      <c r="I244" s="48">
        <v>45050</v>
      </c>
      <c r="J244" s="48">
        <f t="shared" si="75"/>
        <v>1089444.1499999999</v>
      </c>
      <c r="K244" s="48">
        <v>49500</v>
      </c>
      <c r="L244" s="48">
        <f t="shared" si="76"/>
        <v>1197058.5</v>
      </c>
      <c r="M244" s="63"/>
      <c r="N244" s="45">
        <f t="shared" si="77"/>
        <v>39600</v>
      </c>
      <c r="O244" s="45">
        <v>34700</v>
      </c>
      <c r="P244" s="85"/>
      <c r="Q244" s="119"/>
      <c r="R244" s="90"/>
    </row>
    <row r="245" spans="1:18" ht="15.75" customHeight="1">
      <c r="A245" s="124">
        <v>182730</v>
      </c>
      <c r="B245" s="134" t="s">
        <v>1139</v>
      </c>
      <c r="C245" s="132" t="s">
        <v>1100</v>
      </c>
      <c r="D245" s="127" t="s">
        <v>6</v>
      </c>
      <c r="E245" s="133"/>
      <c r="F245" s="129">
        <v>58386.18</v>
      </c>
      <c r="G245" s="129">
        <v>537036.09</v>
      </c>
      <c r="H245" s="129">
        <f t="shared" si="71"/>
        <v>0</v>
      </c>
      <c r="I245" s="129">
        <v>58386.18</v>
      </c>
      <c r="J245" s="129">
        <f t="shared" si="72"/>
        <v>0</v>
      </c>
      <c r="K245" s="129">
        <v>58000</v>
      </c>
      <c r="L245" s="129">
        <f t="shared" si="73"/>
        <v>0</v>
      </c>
      <c r="M245" s="130"/>
      <c r="N245" s="131">
        <f t="shared" si="59"/>
        <v>46400</v>
      </c>
      <c r="O245" s="131">
        <f t="shared" si="60"/>
        <v>40600</v>
      </c>
      <c r="P245" s="85"/>
      <c r="Q245" s="119"/>
      <c r="R245" s="90"/>
    </row>
    <row r="246" spans="1:18" ht="15.75" customHeight="1">
      <c r="A246" s="65">
        <v>182750</v>
      </c>
      <c r="B246" s="66" t="s">
        <v>416</v>
      </c>
      <c r="C246" s="46" t="s">
        <v>417</v>
      </c>
      <c r="D246" s="12" t="s">
        <v>6</v>
      </c>
      <c r="E246" s="47">
        <v>8.0000000000000002E-3</v>
      </c>
      <c r="F246" s="48">
        <f t="shared" ref="F246:F248" si="79">G246/E246</f>
        <v>54000</v>
      </c>
      <c r="G246" s="49">
        <v>432</v>
      </c>
      <c r="H246" s="48">
        <f t="shared" si="71"/>
        <v>432</v>
      </c>
      <c r="I246" s="49">
        <v>52412</v>
      </c>
      <c r="J246" s="48">
        <f t="shared" si="72"/>
        <v>419.29599999999999</v>
      </c>
      <c r="K246" s="49">
        <v>60800</v>
      </c>
      <c r="L246" s="48">
        <f t="shared" si="73"/>
        <v>486.40000000000003</v>
      </c>
      <c r="M246" s="63"/>
      <c r="N246" s="45">
        <v>48700</v>
      </c>
      <c r="O246" s="45">
        <v>42600</v>
      </c>
      <c r="P246" s="85"/>
      <c r="Q246" s="119"/>
      <c r="R246" s="90"/>
    </row>
    <row r="247" spans="1:18" ht="15.75" customHeight="1">
      <c r="A247" s="65">
        <v>184521</v>
      </c>
      <c r="B247" s="66" t="s">
        <v>418</v>
      </c>
      <c r="C247" s="46" t="s">
        <v>419</v>
      </c>
      <c r="D247" s="12" t="s">
        <v>6</v>
      </c>
      <c r="E247" s="47">
        <v>1.7999999999999999E-2</v>
      </c>
      <c r="F247" s="48">
        <f t="shared" si="79"/>
        <v>62400.000000000007</v>
      </c>
      <c r="G247" s="48">
        <v>1123.2</v>
      </c>
      <c r="H247" s="48">
        <f t="shared" si="71"/>
        <v>1123.2</v>
      </c>
      <c r="I247" s="48">
        <v>79201</v>
      </c>
      <c r="J247" s="48">
        <f t="shared" si="72"/>
        <v>1425.6179999999999</v>
      </c>
      <c r="K247" s="48">
        <v>62000</v>
      </c>
      <c r="L247" s="48">
        <f t="shared" si="73"/>
        <v>1116</v>
      </c>
      <c r="M247" s="63"/>
      <c r="N247" s="45">
        <f t="shared" ref="N247" si="80">K247*(1-20%)</f>
        <v>49600</v>
      </c>
      <c r="O247" s="45">
        <f t="shared" ref="O247" si="81">K247*(1-30%)</f>
        <v>43400</v>
      </c>
      <c r="P247" s="85"/>
      <c r="Q247" s="119"/>
      <c r="R247" s="90"/>
    </row>
    <row r="248" spans="1:18" ht="15.75" customHeight="1">
      <c r="A248" s="65">
        <v>184443</v>
      </c>
      <c r="B248" s="66" t="s">
        <v>324</v>
      </c>
      <c r="C248" s="46" t="s">
        <v>1068</v>
      </c>
      <c r="D248" s="12" t="s">
        <v>6</v>
      </c>
      <c r="E248" s="47">
        <v>0.251</v>
      </c>
      <c r="F248" s="48">
        <f t="shared" si="79"/>
        <v>53374.103585657365</v>
      </c>
      <c r="G248" s="48">
        <v>13396.9</v>
      </c>
      <c r="H248" s="48">
        <f t="shared" si="71"/>
        <v>13396.9</v>
      </c>
      <c r="I248" s="48">
        <v>63259</v>
      </c>
      <c r="J248" s="48">
        <f t="shared" si="72"/>
        <v>15878.009</v>
      </c>
      <c r="K248" s="48">
        <v>58300</v>
      </c>
      <c r="L248" s="48">
        <f t="shared" si="73"/>
        <v>14633.3</v>
      </c>
      <c r="M248" s="63"/>
      <c r="N248" s="45">
        <v>46700</v>
      </c>
      <c r="O248" s="45">
        <v>40900</v>
      </c>
      <c r="P248" s="85"/>
      <c r="Q248" s="119"/>
      <c r="R248" s="90"/>
    </row>
    <row r="249" spans="1:18" ht="15.75" customHeight="1">
      <c r="A249" s="110"/>
      <c r="B249" s="111"/>
      <c r="C249" s="111" t="s">
        <v>1059</v>
      </c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3"/>
      <c r="P249" s="86"/>
      <c r="Q249" s="119"/>
      <c r="R249" s="90"/>
    </row>
    <row r="250" spans="1:18" ht="15.75" customHeight="1">
      <c r="A250" s="65">
        <v>182745</v>
      </c>
      <c r="B250" s="66" t="s">
        <v>394</v>
      </c>
      <c r="C250" s="46" t="s">
        <v>395</v>
      </c>
      <c r="D250" s="12" t="s">
        <v>5</v>
      </c>
      <c r="E250" s="47">
        <v>3</v>
      </c>
      <c r="F250" s="48">
        <f t="shared" ref="F250:F258" si="82">G250/E250</f>
        <v>332</v>
      </c>
      <c r="G250" s="49">
        <v>996</v>
      </c>
      <c r="H250" s="48">
        <f t="shared" ref="H250:H258" si="83">F250*E250</f>
        <v>996</v>
      </c>
      <c r="I250" s="49">
        <v>332</v>
      </c>
      <c r="J250" s="48">
        <f t="shared" ref="J250:J258" si="84">I250*E250</f>
        <v>996</v>
      </c>
      <c r="K250" s="49">
        <v>283</v>
      </c>
      <c r="L250" s="48">
        <f t="shared" ref="L250:L258" si="85">K250*E250</f>
        <v>849</v>
      </c>
      <c r="M250" s="63"/>
      <c r="N250" s="45">
        <v>230</v>
      </c>
      <c r="O250" s="45">
        <v>200</v>
      </c>
      <c r="P250" s="85"/>
      <c r="Q250" s="119"/>
      <c r="R250" s="90"/>
    </row>
    <row r="251" spans="1:18" ht="15.75" customHeight="1">
      <c r="A251" s="65">
        <v>182746</v>
      </c>
      <c r="B251" s="66" t="s">
        <v>396</v>
      </c>
      <c r="C251" s="46" t="s">
        <v>397</v>
      </c>
      <c r="D251" s="12" t="s">
        <v>5</v>
      </c>
      <c r="E251" s="47">
        <v>8</v>
      </c>
      <c r="F251" s="48">
        <f t="shared" si="82"/>
        <v>393.25</v>
      </c>
      <c r="G251" s="48">
        <v>3146</v>
      </c>
      <c r="H251" s="48">
        <f t="shared" si="83"/>
        <v>3146</v>
      </c>
      <c r="I251" s="48">
        <v>403</v>
      </c>
      <c r="J251" s="48">
        <f t="shared" si="84"/>
        <v>3224</v>
      </c>
      <c r="K251" s="48">
        <v>380</v>
      </c>
      <c r="L251" s="48">
        <f t="shared" si="85"/>
        <v>3040</v>
      </c>
      <c r="M251" s="63"/>
      <c r="N251" s="45">
        <v>310</v>
      </c>
      <c r="O251" s="45">
        <v>270</v>
      </c>
      <c r="P251" s="85"/>
      <c r="Q251" s="119"/>
      <c r="R251" s="90"/>
    </row>
    <row r="252" spans="1:18" ht="15.75" customHeight="1">
      <c r="A252" s="65">
        <v>182747</v>
      </c>
      <c r="B252" s="66" t="s">
        <v>398</v>
      </c>
      <c r="C252" s="46" t="s">
        <v>399</v>
      </c>
      <c r="D252" s="12" t="s">
        <v>5</v>
      </c>
      <c r="E252" s="47">
        <v>6</v>
      </c>
      <c r="F252" s="48">
        <f t="shared" si="82"/>
        <v>197</v>
      </c>
      <c r="G252" s="48">
        <v>1182</v>
      </c>
      <c r="H252" s="48">
        <f t="shared" si="83"/>
        <v>1182</v>
      </c>
      <c r="I252" s="48">
        <v>2049</v>
      </c>
      <c r="J252" s="48">
        <f t="shared" si="84"/>
        <v>12294</v>
      </c>
      <c r="K252" s="48">
        <v>380</v>
      </c>
      <c r="L252" s="48">
        <f t="shared" si="85"/>
        <v>2280</v>
      </c>
      <c r="M252" s="63"/>
      <c r="N252" s="45">
        <v>310</v>
      </c>
      <c r="O252" s="45">
        <v>270</v>
      </c>
      <c r="P252" s="85"/>
      <c r="Q252" s="119"/>
      <c r="R252" s="90"/>
    </row>
    <row r="253" spans="1:18" ht="15.75" customHeight="1">
      <c r="A253" s="65">
        <v>182748</v>
      </c>
      <c r="B253" s="66" t="s">
        <v>400</v>
      </c>
      <c r="C253" s="46" t="s">
        <v>401</v>
      </c>
      <c r="D253" s="12" t="s">
        <v>5</v>
      </c>
      <c r="E253" s="69">
        <f>6-2.6</f>
        <v>3.4</v>
      </c>
      <c r="F253" s="48">
        <f t="shared" si="82"/>
        <v>677.64705882352939</v>
      </c>
      <c r="G253" s="48">
        <v>2304</v>
      </c>
      <c r="H253" s="48">
        <f t="shared" si="83"/>
        <v>2304</v>
      </c>
      <c r="I253" s="48">
        <v>1024</v>
      </c>
      <c r="J253" s="48">
        <f t="shared" si="84"/>
        <v>3481.6</v>
      </c>
      <c r="K253" s="48">
        <v>380</v>
      </c>
      <c r="L253" s="48">
        <f t="shared" si="85"/>
        <v>1292</v>
      </c>
      <c r="M253" s="63"/>
      <c r="N253" s="45">
        <v>310</v>
      </c>
      <c r="O253" s="45">
        <v>270</v>
      </c>
      <c r="P253" s="85"/>
      <c r="Q253" s="119"/>
      <c r="R253" s="90"/>
    </row>
    <row r="254" spans="1:18" ht="15.75" customHeight="1">
      <c r="A254" s="65">
        <v>182748</v>
      </c>
      <c r="B254" s="66" t="s">
        <v>402</v>
      </c>
      <c r="C254" s="46" t="s">
        <v>403</v>
      </c>
      <c r="D254" s="12" t="s">
        <v>5</v>
      </c>
      <c r="E254" s="47">
        <v>3</v>
      </c>
      <c r="F254" s="48">
        <f t="shared" si="82"/>
        <v>490</v>
      </c>
      <c r="G254" s="48">
        <v>1470</v>
      </c>
      <c r="H254" s="48">
        <f t="shared" si="83"/>
        <v>1470</v>
      </c>
      <c r="I254" s="48">
        <v>1024</v>
      </c>
      <c r="J254" s="48">
        <f t="shared" si="84"/>
        <v>3072</v>
      </c>
      <c r="K254" s="48">
        <v>390</v>
      </c>
      <c r="L254" s="48">
        <f t="shared" si="85"/>
        <v>1170</v>
      </c>
      <c r="M254" s="63"/>
      <c r="N254" s="45">
        <v>320</v>
      </c>
      <c r="O254" s="45">
        <v>280</v>
      </c>
      <c r="P254" s="85"/>
      <c r="Q254" s="119"/>
      <c r="R254" s="90"/>
    </row>
    <row r="255" spans="1:18" ht="15.75" customHeight="1">
      <c r="A255" s="65">
        <v>182749</v>
      </c>
      <c r="B255" s="66" t="s">
        <v>404</v>
      </c>
      <c r="C255" s="46" t="s">
        <v>405</v>
      </c>
      <c r="D255" s="12" t="s">
        <v>5</v>
      </c>
      <c r="E255" s="47">
        <v>13</v>
      </c>
      <c r="F255" s="48">
        <f t="shared" si="82"/>
        <v>506.92</v>
      </c>
      <c r="G255" s="48">
        <v>6589.96</v>
      </c>
      <c r="H255" s="48">
        <f t="shared" si="83"/>
        <v>6589.96</v>
      </c>
      <c r="I255" s="48">
        <v>652</v>
      </c>
      <c r="J255" s="48">
        <f t="shared" si="84"/>
        <v>8476</v>
      </c>
      <c r="K255" s="48">
        <v>490</v>
      </c>
      <c r="L255" s="48">
        <f t="shared" si="85"/>
        <v>6370</v>
      </c>
      <c r="M255" s="63"/>
      <c r="N255" s="45">
        <v>400</v>
      </c>
      <c r="O255" s="45">
        <v>350</v>
      </c>
      <c r="P255" s="85"/>
      <c r="Q255" s="119"/>
      <c r="R255" s="90"/>
    </row>
    <row r="256" spans="1:18" ht="15.75" customHeight="1">
      <c r="A256" s="104"/>
      <c r="B256" s="105"/>
      <c r="C256" s="107" t="s">
        <v>902</v>
      </c>
      <c r="D256" s="106"/>
      <c r="E256" s="108"/>
      <c r="F256" s="108"/>
      <c r="G256" s="108"/>
      <c r="H256" s="108"/>
      <c r="I256" s="108"/>
      <c r="J256" s="108"/>
      <c r="K256" s="108"/>
      <c r="L256" s="108"/>
      <c r="M256" s="109"/>
      <c r="N256" s="108"/>
      <c r="O256" s="114"/>
      <c r="P256" s="85"/>
      <c r="Q256" s="119"/>
      <c r="R256" s="90"/>
    </row>
    <row r="257" spans="1:21" ht="15.75" customHeight="1">
      <c r="A257" s="65">
        <v>111077</v>
      </c>
      <c r="B257" s="66" t="s">
        <v>411</v>
      </c>
      <c r="C257" s="46" t="s">
        <v>412</v>
      </c>
      <c r="D257" s="12" t="s">
        <v>413</v>
      </c>
      <c r="E257" s="47">
        <v>15</v>
      </c>
      <c r="F257" s="48">
        <f t="shared" si="82"/>
        <v>2746.5559999999996</v>
      </c>
      <c r="G257" s="48">
        <v>41198.339999999997</v>
      </c>
      <c r="H257" s="48">
        <f t="shared" si="83"/>
        <v>41198.339999999997</v>
      </c>
      <c r="I257" s="48">
        <v>2747</v>
      </c>
      <c r="J257" s="48">
        <f t="shared" si="84"/>
        <v>41205</v>
      </c>
      <c r="K257" s="48"/>
      <c r="L257" s="48">
        <f t="shared" si="85"/>
        <v>0</v>
      </c>
      <c r="M257" s="63"/>
      <c r="N257" s="45">
        <v>2300</v>
      </c>
      <c r="O257" s="45">
        <v>2000</v>
      </c>
      <c r="P257" s="85"/>
      <c r="Q257" s="119"/>
      <c r="R257" s="90"/>
    </row>
    <row r="258" spans="1:21" ht="15.75" customHeight="1">
      <c r="A258" s="65">
        <v>111077</v>
      </c>
      <c r="B258" s="66" t="s">
        <v>414</v>
      </c>
      <c r="C258" s="46" t="s">
        <v>415</v>
      </c>
      <c r="D258" s="12" t="s">
        <v>413</v>
      </c>
      <c r="E258" s="47">
        <v>10</v>
      </c>
      <c r="F258" s="48">
        <f t="shared" si="82"/>
        <v>2746.5549999999998</v>
      </c>
      <c r="G258" s="48">
        <v>27465.55</v>
      </c>
      <c r="H258" s="48">
        <f t="shared" si="83"/>
        <v>27465.55</v>
      </c>
      <c r="I258" s="48">
        <v>2747</v>
      </c>
      <c r="J258" s="48">
        <f t="shared" si="84"/>
        <v>27470</v>
      </c>
      <c r="K258" s="48"/>
      <c r="L258" s="48">
        <f t="shared" si="85"/>
        <v>0</v>
      </c>
      <c r="M258" s="63"/>
      <c r="N258" s="45">
        <v>3400</v>
      </c>
      <c r="O258" s="45">
        <v>3000</v>
      </c>
      <c r="P258" s="85"/>
      <c r="Q258" s="119"/>
      <c r="R258" s="90"/>
    </row>
    <row r="259" spans="1:21" ht="15.75" customHeight="1">
      <c r="A259" s="104"/>
      <c r="B259" s="105"/>
      <c r="C259" s="105" t="s">
        <v>1009</v>
      </c>
      <c r="D259" s="106"/>
      <c r="E259" s="106"/>
      <c r="F259" s="106"/>
      <c r="G259" s="106"/>
      <c r="H259" s="106"/>
      <c r="I259" s="106"/>
      <c r="J259" s="106"/>
      <c r="K259" s="106"/>
      <c r="L259" s="106"/>
      <c r="M259" s="103"/>
      <c r="N259" s="106"/>
      <c r="O259" s="106"/>
      <c r="P259" s="58"/>
      <c r="Q259" s="119"/>
      <c r="R259" s="90"/>
    </row>
    <row r="260" spans="1:21" ht="15.75" customHeight="1">
      <c r="A260" s="65">
        <v>134878</v>
      </c>
      <c r="B260" s="66" t="s">
        <v>524</v>
      </c>
      <c r="C260" s="13" t="s">
        <v>525</v>
      </c>
      <c r="D260" s="12" t="s">
        <v>6</v>
      </c>
      <c r="E260" s="15">
        <v>0.114</v>
      </c>
      <c r="F260" s="16">
        <f t="shared" si="63"/>
        <v>27789.912280701756</v>
      </c>
      <c r="G260" s="16">
        <v>3168.05</v>
      </c>
      <c r="H260" s="16">
        <f t="shared" ref="H260:H305" si="86">F260*E260</f>
        <v>3168.05</v>
      </c>
      <c r="I260" s="16">
        <v>33382</v>
      </c>
      <c r="J260" s="16">
        <f t="shared" ref="J260:J305" si="87">I260*E260</f>
        <v>3805.5480000000002</v>
      </c>
      <c r="K260" s="37">
        <v>45000</v>
      </c>
      <c r="L260" s="37">
        <f t="shared" ref="L260:L305" si="88">K260*E260</f>
        <v>5130</v>
      </c>
      <c r="M260" s="61"/>
      <c r="N260" s="33">
        <f>K260*(1-20%)</f>
        <v>36000</v>
      </c>
      <c r="O260" s="33">
        <f>K260*(1-30%)</f>
        <v>31499.999999999996</v>
      </c>
      <c r="P260" s="83"/>
      <c r="Q260" s="119"/>
      <c r="R260" s="90"/>
    </row>
    <row r="261" spans="1:21" ht="15.75" customHeight="1">
      <c r="A261" s="65">
        <v>134878</v>
      </c>
      <c r="B261" s="66" t="s">
        <v>526</v>
      </c>
      <c r="C261" s="13" t="s">
        <v>527</v>
      </c>
      <c r="D261" s="12" t="s">
        <v>6</v>
      </c>
      <c r="E261" s="15">
        <v>1.006</v>
      </c>
      <c r="F261" s="16">
        <f t="shared" si="63"/>
        <v>33792.206759443339</v>
      </c>
      <c r="G261" s="16">
        <v>33994.959999999999</v>
      </c>
      <c r="H261" s="16">
        <f t="shared" si="86"/>
        <v>33994.959999999999</v>
      </c>
      <c r="I261" s="16">
        <v>33382</v>
      </c>
      <c r="J261" s="16">
        <f t="shared" si="87"/>
        <v>33582.292000000001</v>
      </c>
      <c r="K261" s="37">
        <v>45000</v>
      </c>
      <c r="L261" s="37">
        <f t="shared" si="88"/>
        <v>45270</v>
      </c>
      <c r="M261" s="61"/>
      <c r="N261" s="33">
        <f t="shared" ref="N261:N289" si="89">K261*(1-20%)</f>
        <v>36000</v>
      </c>
      <c r="O261" s="33">
        <f t="shared" ref="O261:O289" si="90">K261*(1-30%)</f>
        <v>31499.999999999996</v>
      </c>
      <c r="P261" s="83"/>
      <c r="Q261" s="119"/>
      <c r="R261" s="90"/>
    </row>
    <row r="262" spans="1:21" ht="15.75" customHeight="1">
      <c r="A262" s="65">
        <v>182788</v>
      </c>
      <c r="B262" s="66" t="s">
        <v>528</v>
      </c>
      <c r="C262" s="13" t="s">
        <v>529</v>
      </c>
      <c r="D262" s="12" t="s">
        <v>6</v>
      </c>
      <c r="E262" s="15">
        <v>0.432</v>
      </c>
      <c r="F262" s="16">
        <f t="shared" si="63"/>
        <v>31500</v>
      </c>
      <c r="G262" s="16">
        <v>13608</v>
      </c>
      <c r="H262" s="16">
        <f t="shared" si="86"/>
        <v>13608</v>
      </c>
      <c r="I262" s="16">
        <v>29080</v>
      </c>
      <c r="J262" s="16">
        <f t="shared" si="87"/>
        <v>12562.56</v>
      </c>
      <c r="K262" s="37">
        <v>43000</v>
      </c>
      <c r="L262" s="37">
        <f t="shared" si="88"/>
        <v>18576</v>
      </c>
      <c r="M262" s="61"/>
      <c r="N262" s="33">
        <f t="shared" si="89"/>
        <v>34400</v>
      </c>
      <c r="O262" s="33">
        <f t="shared" si="90"/>
        <v>30099.999999999996</v>
      </c>
      <c r="P262" s="83"/>
      <c r="Q262" s="119"/>
      <c r="R262" s="90"/>
    </row>
    <row r="263" spans="1:21" ht="15.75" customHeight="1">
      <c r="A263" s="65">
        <v>90440</v>
      </c>
      <c r="B263" s="66" t="s">
        <v>530</v>
      </c>
      <c r="C263" s="13" t="s">
        <v>1076</v>
      </c>
      <c r="D263" s="12" t="s">
        <v>6</v>
      </c>
      <c r="E263" s="70">
        <f>3.153-0.928</f>
        <v>2.2250000000000001</v>
      </c>
      <c r="F263" s="16">
        <f t="shared" si="63"/>
        <v>37256.800000000003</v>
      </c>
      <c r="G263" s="16">
        <v>82896.38</v>
      </c>
      <c r="H263" s="16">
        <f t="shared" si="86"/>
        <v>82896.38</v>
      </c>
      <c r="I263" s="16">
        <v>27402</v>
      </c>
      <c r="J263" s="16">
        <f t="shared" si="87"/>
        <v>60969.450000000004</v>
      </c>
      <c r="K263" s="37">
        <v>42500</v>
      </c>
      <c r="L263" s="37">
        <f t="shared" si="88"/>
        <v>94562.5</v>
      </c>
      <c r="M263" s="61"/>
      <c r="N263" s="33">
        <f t="shared" si="89"/>
        <v>34000</v>
      </c>
      <c r="O263" s="33">
        <v>29800</v>
      </c>
      <c r="P263" s="83"/>
      <c r="Q263" s="119"/>
      <c r="R263" s="90"/>
    </row>
    <row r="264" spans="1:21" ht="15.75" customHeight="1">
      <c r="A264" s="65">
        <v>90440</v>
      </c>
      <c r="B264" s="66" t="s">
        <v>531</v>
      </c>
      <c r="C264" s="13" t="s">
        <v>1075</v>
      </c>
      <c r="D264" s="12" t="s">
        <v>6</v>
      </c>
      <c r="E264" s="70">
        <f>0.448-0.054</f>
        <v>0.39400000000000002</v>
      </c>
      <c r="F264" s="16">
        <f t="shared" si="63"/>
        <v>38024.771573604063</v>
      </c>
      <c r="G264" s="16">
        <v>14981.76</v>
      </c>
      <c r="H264" s="16">
        <f t="shared" si="86"/>
        <v>14981.760000000002</v>
      </c>
      <c r="I264" s="16">
        <v>27402</v>
      </c>
      <c r="J264" s="16">
        <f t="shared" si="87"/>
        <v>10796.388000000001</v>
      </c>
      <c r="K264" s="37">
        <v>43000</v>
      </c>
      <c r="L264" s="37">
        <f t="shared" si="88"/>
        <v>16942</v>
      </c>
      <c r="M264" s="61"/>
      <c r="N264" s="33">
        <f t="shared" si="89"/>
        <v>34400</v>
      </c>
      <c r="O264" s="33">
        <f t="shared" si="90"/>
        <v>30099.999999999996</v>
      </c>
      <c r="P264" s="83"/>
      <c r="Q264" s="119"/>
      <c r="R264" s="90"/>
    </row>
    <row r="265" spans="1:21" ht="15.75" customHeight="1">
      <c r="A265" s="65">
        <v>90440</v>
      </c>
      <c r="B265" s="66" t="s">
        <v>532</v>
      </c>
      <c r="C265" s="13" t="s">
        <v>1069</v>
      </c>
      <c r="D265" s="12" t="s">
        <v>6</v>
      </c>
      <c r="E265" s="15">
        <v>0.66600000000000004</v>
      </c>
      <c r="F265" s="16">
        <f t="shared" si="63"/>
        <v>33500</v>
      </c>
      <c r="G265" s="16">
        <v>22311</v>
      </c>
      <c r="H265" s="16">
        <f t="shared" si="86"/>
        <v>22311</v>
      </c>
      <c r="I265" s="16">
        <v>27402</v>
      </c>
      <c r="J265" s="16">
        <f t="shared" si="87"/>
        <v>18249.732</v>
      </c>
      <c r="K265" s="37">
        <v>43000</v>
      </c>
      <c r="L265" s="37">
        <f t="shared" si="88"/>
        <v>28638</v>
      </c>
      <c r="M265" s="61"/>
      <c r="N265" s="33">
        <f t="shared" si="89"/>
        <v>34400</v>
      </c>
      <c r="O265" s="33">
        <f t="shared" si="90"/>
        <v>30099.999999999996</v>
      </c>
      <c r="P265" s="83"/>
      <c r="Q265" s="119"/>
      <c r="R265" s="90"/>
    </row>
    <row r="266" spans="1:21" ht="15.75" customHeight="1">
      <c r="A266" s="65">
        <v>76754</v>
      </c>
      <c r="B266" s="66" t="s">
        <v>533</v>
      </c>
      <c r="C266" s="13" t="s">
        <v>1070</v>
      </c>
      <c r="D266" s="12" t="s">
        <v>6</v>
      </c>
      <c r="E266" s="15">
        <v>0.629</v>
      </c>
      <c r="F266" s="16">
        <f t="shared" si="63"/>
        <v>43754.642289348172</v>
      </c>
      <c r="G266" s="16">
        <v>27521.67</v>
      </c>
      <c r="H266" s="16">
        <f t="shared" si="86"/>
        <v>27521.670000000002</v>
      </c>
      <c r="I266" s="16">
        <v>39315</v>
      </c>
      <c r="J266" s="16">
        <f t="shared" si="87"/>
        <v>24729.134999999998</v>
      </c>
      <c r="K266" s="37">
        <v>54500</v>
      </c>
      <c r="L266" s="37">
        <f t="shared" si="88"/>
        <v>34280.5</v>
      </c>
      <c r="M266" s="61"/>
      <c r="N266" s="33">
        <f t="shared" si="89"/>
        <v>43600</v>
      </c>
      <c r="O266" s="33">
        <v>38200</v>
      </c>
      <c r="P266" s="83"/>
      <c r="Q266" s="119"/>
      <c r="R266" s="90"/>
    </row>
    <row r="267" spans="1:21" ht="15.75" customHeight="1">
      <c r="A267" s="65">
        <v>76754</v>
      </c>
      <c r="B267" s="66" t="s">
        <v>534</v>
      </c>
      <c r="C267" s="13" t="s">
        <v>1071</v>
      </c>
      <c r="D267" s="12" t="s">
        <v>6</v>
      </c>
      <c r="E267" s="70">
        <f>2.432-2.255</f>
        <v>0.17700000000000005</v>
      </c>
      <c r="F267" s="16">
        <f t="shared" si="63"/>
        <v>520581.80790960434</v>
      </c>
      <c r="G267" s="16">
        <v>92142.98</v>
      </c>
      <c r="H267" s="16">
        <f t="shared" si="86"/>
        <v>92142.98</v>
      </c>
      <c r="I267" s="16">
        <v>39315</v>
      </c>
      <c r="J267" s="16">
        <f t="shared" si="87"/>
        <v>6958.7550000000019</v>
      </c>
      <c r="K267" s="37">
        <v>54500</v>
      </c>
      <c r="L267" s="37">
        <f t="shared" si="88"/>
        <v>9646.5000000000018</v>
      </c>
      <c r="M267" s="61"/>
      <c r="N267" s="33">
        <f t="shared" si="89"/>
        <v>43600</v>
      </c>
      <c r="O267" s="33">
        <v>38200</v>
      </c>
      <c r="P267" s="83"/>
      <c r="Q267" s="119"/>
      <c r="R267" s="90"/>
    </row>
    <row r="268" spans="1:21" ht="15.75" customHeight="1">
      <c r="A268" s="65">
        <v>25183</v>
      </c>
      <c r="B268" s="66" t="s">
        <v>535</v>
      </c>
      <c r="C268" s="13" t="s">
        <v>536</v>
      </c>
      <c r="D268" s="12" t="s">
        <v>6</v>
      </c>
      <c r="E268" s="15">
        <v>0.3</v>
      </c>
      <c r="F268" s="16">
        <f t="shared" si="63"/>
        <v>40564.566666666673</v>
      </c>
      <c r="G268" s="16">
        <v>12169.37</v>
      </c>
      <c r="H268" s="16">
        <f t="shared" si="86"/>
        <v>12169.37</v>
      </c>
      <c r="I268" s="16">
        <v>40565</v>
      </c>
      <c r="J268" s="16">
        <f t="shared" si="87"/>
        <v>12169.5</v>
      </c>
      <c r="K268" s="37">
        <v>55500</v>
      </c>
      <c r="L268" s="37">
        <f t="shared" si="88"/>
        <v>16650</v>
      </c>
      <c r="M268" s="61"/>
      <c r="N268" s="33">
        <f t="shared" si="89"/>
        <v>44400</v>
      </c>
      <c r="O268" s="33">
        <v>38900</v>
      </c>
      <c r="P268" s="83"/>
      <c r="Q268" s="119"/>
      <c r="R268" s="90"/>
    </row>
    <row r="269" spans="1:21" ht="15.75" customHeight="1">
      <c r="A269" s="65">
        <v>182790</v>
      </c>
      <c r="B269" s="66" t="s">
        <v>537</v>
      </c>
      <c r="C269" s="13" t="s">
        <v>538</v>
      </c>
      <c r="D269" s="12" t="s">
        <v>6</v>
      </c>
      <c r="E269" s="15">
        <v>0.66</v>
      </c>
      <c r="F269" s="16">
        <v>40160</v>
      </c>
      <c r="G269" s="16">
        <f>E269*F269</f>
        <v>26505.600000000002</v>
      </c>
      <c r="H269" s="16">
        <f t="shared" si="86"/>
        <v>26505.600000000002</v>
      </c>
      <c r="I269" s="16">
        <v>40160</v>
      </c>
      <c r="J269" s="16">
        <f t="shared" si="87"/>
        <v>26505.600000000002</v>
      </c>
      <c r="K269" s="37">
        <v>57500</v>
      </c>
      <c r="L269" s="37">
        <f t="shared" si="88"/>
        <v>37950</v>
      </c>
      <c r="M269" s="61"/>
      <c r="N269" s="33">
        <f t="shared" si="89"/>
        <v>46000</v>
      </c>
      <c r="O269" s="33">
        <v>40300</v>
      </c>
      <c r="P269" s="83"/>
      <c r="Q269" s="119">
        <v>0.21099999999999999</v>
      </c>
      <c r="R269" s="90">
        <f t="shared" ref="R269:R303" si="91">E269+Q269</f>
        <v>0.871</v>
      </c>
    </row>
    <row r="270" spans="1:21" ht="15.75" customHeight="1">
      <c r="A270" s="65">
        <v>182791</v>
      </c>
      <c r="B270" s="66" t="s">
        <v>539</v>
      </c>
      <c r="C270" s="13" t="s">
        <v>540</v>
      </c>
      <c r="D270" s="12" t="s">
        <v>6</v>
      </c>
      <c r="E270" s="15">
        <v>0.61</v>
      </c>
      <c r="F270" s="16">
        <f t="shared" ref="F270:F292" si="92">G270/E270</f>
        <v>44590</v>
      </c>
      <c r="G270" s="16">
        <v>27199.9</v>
      </c>
      <c r="H270" s="16">
        <f t="shared" si="86"/>
        <v>27199.899999999998</v>
      </c>
      <c r="I270" s="16">
        <v>47609</v>
      </c>
      <c r="J270" s="16">
        <f t="shared" si="87"/>
        <v>29041.489999999998</v>
      </c>
      <c r="K270" s="37">
        <v>55500</v>
      </c>
      <c r="L270" s="37">
        <f t="shared" si="88"/>
        <v>33855</v>
      </c>
      <c r="M270" s="61"/>
      <c r="N270" s="33">
        <f t="shared" si="89"/>
        <v>44400</v>
      </c>
      <c r="O270" s="33">
        <v>38900</v>
      </c>
      <c r="P270" s="83"/>
      <c r="Q270" s="119"/>
      <c r="R270" s="90"/>
    </row>
    <row r="271" spans="1:21" ht="15.75" customHeight="1">
      <c r="A271" s="65">
        <v>182791</v>
      </c>
      <c r="B271" s="66" t="s">
        <v>543</v>
      </c>
      <c r="C271" s="13" t="s">
        <v>544</v>
      </c>
      <c r="D271" s="12" t="s">
        <v>6</v>
      </c>
      <c r="E271" s="15">
        <v>1.2749999999999999</v>
      </c>
      <c r="F271" s="16">
        <f t="shared" si="92"/>
        <v>36950</v>
      </c>
      <c r="G271" s="16">
        <v>47111.25</v>
      </c>
      <c r="H271" s="16">
        <f t="shared" si="86"/>
        <v>47111.25</v>
      </c>
      <c r="I271" s="16">
        <v>47609</v>
      </c>
      <c r="J271" s="16">
        <f t="shared" si="87"/>
        <v>60701.474999999999</v>
      </c>
      <c r="K271" s="37">
        <v>55000</v>
      </c>
      <c r="L271" s="37">
        <f t="shared" si="88"/>
        <v>70125</v>
      </c>
      <c r="M271" s="61"/>
      <c r="N271" s="33">
        <f t="shared" si="89"/>
        <v>44000</v>
      </c>
      <c r="O271" s="33">
        <f t="shared" si="90"/>
        <v>38500</v>
      </c>
      <c r="P271" s="83"/>
      <c r="Q271" s="119"/>
      <c r="R271" s="90"/>
    </row>
    <row r="272" spans="1:21" ht="15.75" customHeight="1">
      <c r="A272" s="65">
        <v>182792</v>
      </c>
      <c r="B272" s="66" t="s">
        <v>545</v>
      </c>
      <c r="C272" s="13" t="s">
        <v>546</v>
      </c>
      <c r="D272" s="12" t="s">
        <v>6</v>
      </c>
      <c r="E272" s="15">
        <v>14.868</v>
      </c>
      <c r="F272" s="16">
        <f t="shared" si="92"/>
        <v>30742.61232176486</v>
      </c>
      <c r="G272" s="16">
        <v>457081.16</v>
      </c>
      <c r="H272" s="16">
        <f t="shared" si="86"/>
        <v>457081.16</v>
      </c>
      <c r="I272" s="16">
        <v>33373</v>
      </c>
      <c r="J272" s="16">
        <f t="shared" si="87"/>
        <v>496189.76400000002</v>
      </c>
      <c r="K272" s="37">
        <v>58000</v>
      </c>
      <c r="L272" s="37">
        <f t="shared" si="88"/>
        <v>862344</v>
      </c>
      <c r="M272" s="61">
        <v>8.1479999999999997</v>
      </c>
      <c r="N272" s="33">
        <f t="shared" si="89"/>
        <v>46400</v>
      </c>
      <c r="O272" s="33">
        <f t="shared" si="90"/>
        <v>40600</v>
      </c>
      <c r="P272" s="83"/>
      <c r="Q272" s="119"/>
      <c r="R272" s="90"/>
      <c r="S272" s="144" t="s">
        <v>1160</v>
      </c>
      <c r="U272" s="143"/>
    </row>
    <row r="273" spans="1:18" ht="15.75" customHeight="1">
      <c r="A273" s="65">
        <v>182792</v>
      </c>
      <c r="B273" s="66" t="s">
        <v>547</v>
      </c>
      <c r="C273" s="13" t="s">
        <v>548</v>
      </c>
      <c r="D273" s="12" t="s">
        <v>6</v>
      </c>
      <c r="E273" s="15">
        <v>0.12</v>
      </c>
      <c r="F273" s="16">
        <f t="shared" si="92"/>
        <v>33920</v>
      </c>
      <c r="G273" s="16">
        <v>4070.4</v>
      </c>
      <c r="H273" s="16">
        <f t="shared" si="86"/>
        <v>4070.3999999999996</v>
      </c>
      <c r="I273" s="16">
        <v>33373</v>
      </c>
      <c r="J273" s="16">
        <f t="shared" si="87"/>
        <v>4004.7599999999998</v>
      </c>
      <c r="K273" s="37">
        <v>58000</v>
      </c>
      <c r="L273" s="37">
        <f t="shared" si="88"/>
        <v>6960</v>
      </c>
      <c r="M273" s="61"/>
      <c r="N273" s="33">
        <f t="shared" si="89"/>
        <v>46400</v>
      </c>
      <c r="O273" s="33">
        <f t="shared" si="90"/>
        <v>40600</v>
      </c>
      <c r="P273" s="83"/>
      <c r="Q273" s="119"/>
      <c r="R273" s="90"/>
    </row>
    <row r="274" spans="1:18" ht="15.75" customHeight="1">
      <c r="A274" s="65">
        <v>182794</v>
      </c>
      <c r="B274" s="66" t="s">
        <v>549</v>
      </c>
      <c r="C274" s="13" t="s">
        <v>550</v>
      </c>
      <c r="D274" s="12" t="s">
        <v>6</v>
      </c>
      <c r="E274" s="15">
        <v>1.0999999999999999E-2</v>
      </c>
      <c r="F274" s="16">
        <f t="shared" si="92"/>
        <v>36600.000000000007</v>
      </c>
      <c r="G274" s="26">
        <v>402.6</v>
      </c>
      <c r="H274" s="16">
        <f t="shared" si="86"/>
        <v>402.60000000000008</v>
      </c>
      <c r="I274" s="26">
        <v>31980</v>
      </c>
      <c r="J274" s="16">
        <f t="shared" si="87"/>
        <v>351.78</v>
      </c>
      <c r="K274" s="36">
        <v>42000</v>
      </c>
      <c r="L274" s="37">
        <f t="shared" si="88"/>
        <v>462</v>
      </c>
      <c r="M274" s="61"/>
      <c r="N274" s="33">
        <f t="shared" si="89"/>
        <v>33600</v>
      </c>
      <c r="O274" s="33">
        <f t="shared" si="90"/>
        <v>29399.999999999996</v>
      </c>
      <c r="P274" s="83" t="s">
        <v>688</v>
      </c>
      <c r="Q274" s="119"/>
      <c r="R274" s="90"/>
    </row>
    <row r="275" spans="1:18" ht="15.75" customHeight="1">
      <c r="A275" s="65">
        <v>182794</v>
      </c>
      <c r="B275" s="66" t="s">
        <v>551</v>
      </c>
      <c r="C275" s="13" t="s">
        <v>550</v>
      </c>
      <c r="D275" s="12" t="s">
        <v>6</v>
      </c>
      <c r="E275" s="15">
        <v>3.5000000000000003E-2</v>
      </c>
      <c r="F275" s="16">
        <f t="shared" si="92"/>
        <v>30990</v>
      </c>
      <c r="G275" s="16">
        <v>1084.6500000000001</v>
      </c>
      <c r="H275" s="16">
        <f t="shared" si="86"/>
        <v>1084.6500000000001</v>
      </c>
      <c r="I275" s="26">
        <v>31980</v>
      </c>
      <c r="J275" s="16">
        <f t="shared" si="87"/>
        <v>1119.3000000000002</v>
      </c>
      <c r="K275" s="36">
        <v>42000</v>
      </c>
      <c r="L275" s="37">
        <f t="shared" si="88"/>
        <v>1470.0000000000002</v>
      </c>
      <c r="M275" s="61"/>
      <c r="N275" s="33">
        <f t="shared" si="89"/>
        <v>33600</v>
      </c>
      <c r="O275" s="33">
        <f t="shared" si="90"/>
        <v>29399.999999999996</v>
      </c>
      <c r="P275" s="83"/>
      <c r="Q275" s="119"/>
      <c r="R275" s="90"/>
    </row>
    <row r="276" spans="1:18" ht="15.75" customHeight="1">
      <c r="A276" s="65">
        <v>182794</v>
      </c>
      <c r="B276" s="66" t="s">
        <v>552</v>
      </c>
      <c r="C276" s="13" t="s">
        <v>553</v>
      </c>
      <c r="D276" s="12" t="s">
        <v>6</v>
      </c>
      <c r="E276" s="15">
        <v>0.46300000000000002</v>
      </c>
      <c r="F276" s="16">
        <f t="shared" si="92"/>
        <v>31889.999999999996</v>
      </c>
      <c r="G276" s="16">
        <v>14765.07</v>
      </c>
      <c r="H276" s="16">
        <f t="shared" si="86"/>
        <v>14765.07</v>
      </c>
      <c r="I276" s="26">
        <v>31980</v>
      </c>
      <c r="J276" s="16">
        <f t="shared" si="87"/>
        <v>14806.740000000002</v>
      </c>
      <c r="K276" s="36">
        <v>42300</v>
      </c>
      <c r="L276" s="37">
        <f t="shared" si="88"/>
        <v>19584.900000000001</v>
      </c>
      <c r="M276" s="61"/>
      <c r="N276" s="33">
        <f t="shared" si="89"/>
        <v>33840</v>
      </c>
      <c r="O276" s="33">
        <f t="shared" si="90"/>
        <v>29609.999999999996</v>
      </c>
      <c r="P276" s="83"/>
      <c r="Q276" s="119"/>
      <c r="R276" s="90"/>
    </row>
    <row r="277" spans="1:18" ht="15.75" customHeight="1">
      <c r="A277" s="65">
        <v>182793</v>
      </c>
      <c r="B277" s="66" t="s">
        <v>554</v>
      </c>
      <c r="C277" s="13" t="s">
        <v>555</v>
      </c>
      <c r="D277" s="12" t="s">
        <v>6</v>
      </c>
      <c r="E277" s="15">
        <v>0.28499999999999998</v>
      </c>
      <c r="F277" s="16">
        <f t="shared" si="92"/>
        <v>41480</v>
      </c>
      <c r="G277" s="16">
        <v>11821.8</v>
      </c>
      <c r="H277" s="16">
        <f t="shared" si="86"/>
        <v>11821.8</v>
      </c>
      <c r="I277" s="26">
        <v>37965</v>
      </c>
      <c r="J277" s="16">
        <f t="shared" si="87"/>
        <v>10820.025</v>
      </c>
      <c r="K277" s="36">
        <v>55500</v>
      </c>
      <c r="L277" s="37">
        <f t="shared" si="88"/>
        <v>15817.499999999998</v>
      </c>
      <c r="M277" s="61"/>
      <c r="N277" s="33">
        <f t="shared" si="89"/>
        <v>44400</v>
      </c>
      <c r="O277" s="33">
        <f t="shared" si="90"/>
        <v>38850</v>
      </c>
      <c r="P277" s="83"/>
      <c r="Q277" s="119"/>
      <c r="R277" s="90"/>
    </row>
    <row r="278" spans="1:18" ht="15.75" customHeight="1">
      <c r="A278" s="65">
        <v>180815</v>
      </c>
      <c r="B278" s="66" t="s">
        <v>556</v>
      </c>
      <c r="C278" s="13" t="s">
        <v>557</v>
      </c>
      <c r="D278" s="12" t="s">
        <v>6</v>
      </c>
      <c r="E278" s="15">
        <v>1.7549999999999999</v>
      </c>
      <c r="F278" s="16">
        <f t="shared" si="92"/>
        <v>42105.413105413107</v>
      </c>
      <c r="G278" s="16">
        <v>73895</v>
      </c>
      <c r="H278" s="16">
        <f t="shared" si="86"/>
        <v>73895</v>
      </c>
      <c r="I278" s="16">
        <v>42106</v>
      </c>
      <c r="J278" s="16">
        <f t="shared" si="87"/>
        <v>73896.03</v>
      </c>
      <c r="K278" s="37">
        <v>58000</v>
      </c>
      <c r="L278" s="37">
        <f t="shared" si="88"/>
        <v>101790</v>
      </c>
      <c r="M278" s="61"/>
      <c r="N278" s="33">
        <f t="shared" si="89"/>
        <v>46400</v>
      </c>
      <c r="O278" s="33">
        <f t="shared" si="90"/>
        <v>40600</v>
      </c>
      <c r="P278" s="83"/>
      <c r="Q278" s="119"/>
      <c r="R278" s="90"/>
    </row>
    <row r="279" spans="1:18" ht="15.75" customHeight="1">
      <c r="A279" s="65">
        <v>182793</v>
      </c>
      <c r="B279" s="66" t="s">
        <v>558</v>
      </c>
      <c r="C279" s="13" t="s">
        <v>559</v>
      </c>
      <c r="D279" s="12" t="s">
        <v>6</v>
      </c>
      <c r="E279" s="15">
        <v>0.128</v>
      </c>
      <c r="F279" s="16">
        <f t="shared" si="92"/>
        <v>37800</v>
      </c>
      <c r="G279" s="16">
        <v>4838.3999999999996</v>
      </c>
      <c r="H279" s="16">
        <f t="shared" si="86"/>
        <v>4838.4000000000005</v>
      </c>
      <c r="I279" s="16">
        <v>37965</v>
      </c>
      <c r="J279" s="16">
        <f t="shared" si="87"/>
        <v>4859.5200000000004</v>
      </c>
      <c r="K279" s="37">
        <v>55000</v>
      </c>
      <c r="L279" s="37">
        <f t="shared" si="88"/>
        <v>7040</v>
      </c>
      <c r="M279" s="61"/>
      <c r="N279" s="33">
        <f t="shared" si="89"/>
        <v>44000</v>
      </c>
      <c r="O279" s="33">
        <f t="shared" si="90"/>
        <v>38500</v>
      </c>
      <c r="P279" s="83"/>
      <c r="Q279" s="119"/>
      <c r="R279" s="90"/>
    </row>
    <row r="280" spans="1:18" ht="15.75" customHeight="1">
      <c r="A280" s="65">
        <v>172250</v>
      </c>
      <c r="B280" s="66" t="s">
        <v>560</v>
      </c>
      <c r="C280" s="13" t="s">
        <v>559</v>
      </c>
      <c r="D280" s="12" t="s">
        <v>6</v>
      </c>
      <c r="E280" s="15">
        <v>0.71</v>
      </c>
      <c r="F280" s="16">
        <f t="shared" si="92"/>
        <v>33709.985915492958</v>
      </c>
      <c r="G280" s="16">
        <v>23934.09</v>
      </c>
      <c r="H280" s="16">
        <f t="shared" si="86"/>
        <v>23934.09</v>
      </c>
      <c r="I280" s="16">
        <v>33750</v>
      </c>
      <c r="J280" s="16">
        <f t="shared" si="87"/>
        <v>23962.5</v>
      </c>
      <c r="K280" s="37">
        <v>55000</v>
      </c>
      <c r="L280" s="37">
        <f t="shared" si="88"/>
        <v>39050</v>
      </c>
      <c r="M280" s="61"/>
      <c r="N280" s="33">
        <f t="shared" si="89"/>
        <v>44000</v>
      </c>
      <c r="O280" s="33">
        <f t="shared" si="90"/>
        <v>38500</v>
      </c>
      <c r="P280" s="83"/>
      <c r="Q280" s="119"/>
      <c r="R280" s="90"/>
    </row>
    <row r="281" spans="1:18" ht="15.75" customHeight="1">
      <c r="A281" s="65">
        <v>182795</v>
      </c>
      <c r="B281" s="66" t="s">
        <v>561</v>
      </c>
      <c r="C281" s="13" t="s">
        <v>562</v>
      </c>
      <c r="D281" s="12" t="s">
        <v>6</v>
      </c>
      <c r="E281" s="70">
        <f>0.041-0.015</f>
        <v>2.6000000000000002E-2</v>
      </c>
      <c r="F281" s="16">
        <f t="shared" si="92"/>
        <v>46345.769230769227</v>
      </c>
      <c r="G281" s="16">
        <v>1204.99</v>
      </c>
      <c r="H281" s="16">
        <f t="shared" si="86"/>
        <v>1204.99</v>
      </c>
      <c r="I281" s="16">
        <v>32480</v>
      </c>
      <c r="J281" s="16">
        <f t="shared" si="87"/>
        <v>844.48</v>
      </c>
      <c r="K281" s="37">
        <v>44000</v>
      </c>
      <c r="L281" s="37">
        <f t="shared" si="88"/>
        <v>1144</v>
      </c>
      <c r="M281" s="61"/>
      <c r="N281" s="33">
        <f t="shared" si="89"/>
        <v>35200</v>
      </c>
      <c r="O281" s="33">
        <f t="shared" si="90"/>
        <v>30799.999999999996</v>
      </c>
      <c r="P281" s="83"/>
      <c r="Q281" s="119"/>
      <c r="R281" s="90"/>
    </row>
    <row r="282" spans="1:18" ht="15.75" customHeight="1">
      <c r="A282" s="65">
        <v>182797</v>
      </c>
      <c r="B282" s="66" t="s">
        <v>563</v>
      </c>
      <c r="C282" s="13" t="s">
        <v>1074</v>
      </c>
      <c r="D282" s="12" t="s">
        <v>6</v>
      </c>
      <c r="E282" s="15">
        <v>0.20100000000000001</v>
      </c>
      <c r="F282" s="16">
        <f t="shared" si="92"/>
        <v>27500</v>
      </c>
      <c r="G282" s="16">
        <v>5527.5</v>
      </c>
      <c r="H282" s="16">
        <f t="shared" si="86"/>
        <v>5527.5</v>
      </c>
      <c r="I282" s="16">
        <v>27512</v>
      </c>
      <c r="J282" s="16">
        <f t="shared" si="87"/>
        <v>5529.9120000000003</v>
      </c>
      <c r="K282" s="37">
        <v>44500</v>
      </c>
      <c r="L282" s="37">
        <f t="shared" si="88"/>
        <v>8944.5</v>
      </c>
      <c r="M282" s="61"/>
      <c r="N282" s="33">
        <f t="shared" si="89"/>
        <v>35600</v>
      </c>
      <c r="O282" s="33">
        <v>31200</v>
      </c>
      <c r="P282" s="83"/>
      <c r="Q282" s="119"/>
      <c r="R282" s="90"/>
    </row>
    <row r="283" spans="1:18" ht="15.75" customHeight="1">
      <c r="A283" s="65">
        <v>4339</v>
      </c>
      <c r="B283" s="66" t="s">
        <v>564</v>
      </c>
      <c r="C283" s="13" t="s">
        <v>1073</v>
      </c>
      <c r="D283" s="12" t="s">
        <v>6</v>
      </c>
      <c r="E283" s="70">
        <f>0.412-0.061</f>
        <v>0.35099999999999998</v>
      </c>
      <c r="F283" s="16">
        <f t="shared" si="92"/>
        <v>38572.450142450143</v>
      </c>
      <c r="G283" s="16">
        <v>13538.93</v>
      </c>
      <c r="H283" s="16">
        <f t="shared" si="86"/>
        <v>13538.93</v>
      </c>
      <c r="I283" s="16">
        <v>31628</v>
      </c>
      <c r="J283" s="16">
        <f t="shared" si="87"/>
        <v>11101.428</v>
      </c>
      <c r="K283" s="37">
        <v>42500</v>
      </c>
      <c r="L283" s="37">
        <f t="shared" si="88"/>
        <v>14917.5</v>
      </c>
      <c r="M283" s="62"/>
      <c r="N283" s="33">
        <f t="shared" si="89"/>
        <v>34000</v>
      </c>
      <c r="O283" s="33">
        <v>29800</v>
      </c>
      <c r="P283" s="83"/>
      <c r="Q283" s="119"/>
      <c r="R283" s="90"/>
    </row>
    <row r="284" spans="1:18" ht="15.75" customHeight="1">
      <c r="A284" s="65">
        <v>7569</v>
      </c>
      <c r="B284" s="66" t="s">
        <v>566</v>
      </c>
      <c r="C284" s="13" t="s">
        <v>567</v>
      </c>
      <c r="D284" s="12" t="s">
        <v>6</v>
      </c>
      <c r="E284" s="15">
        <v>1.2999999999999999E-2</v>
      </c>
      <c r="F284" s="16">
        <f t="shared" si="92"/>
        <v>31076.923076923078</v>
      </c>
      <c r="G284" s="26">
        <v>404</v>
      </c>
      <c r="H284" s="16">
        <f t="shared" si="86"/>
        <v>404</v>
      </c>
      <c r="I284" s="26">
        <v>40518</v>
      </c>
      <c r="J284" s="16">
        <f t="shared" si="87"/>
        <v>526.73399999999992</v>
      </c>
      <c r="K284" s="37">
        <v>44500</v>
      </c>
      <c r="L284" s="37">
        <f t="shared" si="88"/>
        <v>578.5</v>
      </c>
      <c r="M284" s="61"/>
      <c r="N284" s="33">
        <f t="shared" si="89"/>
        <v>35600</v>
      </c>
      <c r="O284" s="33">
        <v>31200</v>
      </c>
      <c r="P284" s="83"/>
      <c r="Q284" s="119"/>
      <c r="R284" s="90"/>
    </row>
    <row r="285" spans="1:18" ht="15.75" customHeight="1">
      <c r="A285" s="65">
        <v>182787</v>
      </c>
      <c r="B285" s="66" t="s">
        <v>568</v>
      </c>
      <c r="C285" s="13" t="s">
        <v>1072</v>
      </c>
      <c r="D285" s="12" t="s">
        <v>6</v>
      </c>
      <c r="E285" s="15">
        <v>0.11</v>
      </c>
      <c r="F285" s="16">
        <f t="shared" si="92"/>
        <v>27805.81818181818</v>
      </c>
      <c r="G285" s="16">
        <v>3058.64</v>
      </c>
      <c r="H285" s="16">
        <f t="shared" si="86"/>
        <v>3058.64</v>
      </c>
      <c r="I285" s="16">
        <v>30832</v>
      </c>
      <c r="J285" s="16">
        <f t="shared" si="87"/>
        <v>3391.52</v>
      </c>
      <c r="K285" s="37">
        <v>44000</v>
      </c>
      <c r="L285" s="37">
        <f t="shared" si="88"/>
        <v>4840</v>
      </c>
      <c r="M285" s="61"/>
      <c r="N285" s="33">
        <f t="shared" si="89"/>
        <v>35200</v>
      </c>
      <c r="O285" s="33">
        <f t="shared" si="90"/>
        <v>30799.999999999996</v>
      </c>
      <c r="P285" s="83"/>
      <c r="Q285" s="119"/>
      <c r="R285" s="90"/>
    </row>
    <row r="286" spans="1:18" ht="15.75" customHeight="1">
      <c r="A286" s="65">
        <v>182800</v>
      </c>
      <c r="B286" s="66" t="s">
        <v>569</v>
      </c>
      <c r="C286" s="13" t="s">
        <v>570</v>
      </c>
      <c r="D286" s="12" t="s">
        <v>6</v>
      </c>
      <c r="E286" s="15">
        <v>0.28999999999999998</v>
      </c>
      <c r="F286" s="16">
        <f t="shared" si="92"/>
        <v>25483.793103448279</v>
      </c>
      <c r="G286" s="16">
        <v>7390.3</v>
      </c>
      <c r="H286" s="16">
        <f t="shared" si="86"/>
        <v>7390.3</v>
      </c>
      <c r="I286" s="16">
        <v>29702</v>
      </c>
      <c r="J286" s="16">
        <f t="shared" si="87"/>
        <v>8613.58</v>
      </c>
      <c r="K286" s="37">
        <v>49000</v>
      </c>
      <c r="L286" s="37">
        <f t="shared" si="88"/>
        <v>14209.999999999998</v>
      </c>
      <c r="M286" s="61"/>
      <c r="N286" s="33">
        <f t="shared" si="89"/>
        <v>39200</v>
      </c>
      <c r="O286" s="33">
        <f t="shared" si="90"/>
        <v>34300</v>
      </c>
      <c r="P286" s="83"/>
      <c r="Q286" s="119"/>
      <c r="R286" s="90"/>
    </row>
    <row r="287" spans="1:18" ht="15.75" customHeight="1">
      <c r="A287" s="65">
        <v>182800</v>
      </c>
      <c r="B287" s="66" t="s">
        <v>571</v>
      </c>
      <c r="C287" s="13" t="s">
        <v>572</v>
      </c>
      <c r="D287" s="12" t="s">
        <v>6</v>
      </c>
      <c r="E287" s="70">
        <f>0.676-0.18</f>
        <v>0.49600000000000005</v>
      </c>
      <c r="F287" s="16">
        <f t="shared" si="92"/>
        <v>37468.608870967735</v>
      </c>
      <c r="G287" s="16">
        <v>18584.43</v>
      </c>
      <c r="H287" s="16">
        <f t="shared" si="86"/>
        <v>18584.43</v>
      </c>
      <c r="I287" s="16">
        <v>29702</v>
      </c>
      <c r="J287" s="16">
        <f t="shared" si="87"/>
        <v>14732.192000000001</v>
      </c>
      <c r="K287" s="37">
        <v>49000</v>
      </c>
      <c r="L287" s="37">
        <f t="shared" si="88"/>
        <v>24304.000000000004</v>
      </c>
      <c r="M287" s="61"/>
      <c r="N287" s="33">
        <f t="shared" si="89"/>
        <v>39200</v>
      </c>
      <c r="O287" s="33">
        <f t="shared" si="90"/>
        <v>34300</v>
      </c>
      <c r="P287" s="83"/>
      <c r="Q287" s="119"/>
      <c r="R287" s="90"/>
    </row>
    <row r="288" spans="1:18" ht="15.75" customHeight="1">
      <c r="A288" s="66">
        <v>7307</v>
      </c>
      <c r="B288" s="66" t="s">
        <v>573</v>
      </c>
      <c r="C288" s="13" t="s">
        <v>574</v>
      </c>
      <c r="D288" s="12" t="s">
        <v>6</v>
      </c>
      <c r="E288" s="15">
        <v>0.17</v>
      </c>
      <c r="F288" s="16">
        <f t="shared" si="92"/>
        <v>32940.647058823524</v>
      </c>
      <c r="G288" s="16">
        <v>5599.91</v>
      </c>
      <c r="H288" s="16">
        <f t="shared" si="86"/>
        <v>5599.91</v>
      </c>
      <c r="I288" s="16">
        <v>32044</v>
      </c>
      <c r="J288" s="16">
        <f t="shared" si="87"/>
        <v>5447.4800000000005</v>
      </c>
      <c r="K288" s="37">
        <v>42000</v>
      </c>
      <c r="L288" s="37">
        <f t="shared" si="88"/>
        <v>7140.0000000000009</v>
      </c>
      <c r="M288" s="61"/>
      <c r="N288" s="33">
        <f t="shared" si="89"/>
        <v>33600</v>
      </c>
      <c r="O288" s="33">
        <f t="shared" si="90"/>
        <v>29399.999999999996</v>
      </c>
      <c r="P288" s="83"/>
      <c r="Q288" s="119"/>
      <c r="R288" s="90"/>
    </row>
    <row r="289" spans="1:19" ht="15.75" customHeight="1">
      <c r="A289" s="65">
        <v>7307</v>
      </c>
      <c r="B289" s="66" t="s">
        <v>575</v>
      </c>
      <c r="C289" s="13" t="s">
        <v>576</v>
      </c>
      <c r="D289" s="12" t="s">
        <v>6</v>
      </c>
      <c r="E289" s="70">
        <f>1.061-0.6</f>
        <v>0.46099999999999997</v>
      </c>
      <c r="F289" s="16">
        <f t="shared" si="92"/>
        <v>67894.793926247294</v>
      </c>
      <c r="G289" s="16">
        <v>31299.5</v>
      </c>
      <c r="H289" s="16">
        <f t="shared" si="86"/>
        <v>31299.5</v>
      </c>
      <c r="I289" s="16">
        <v>32044</v>
      </c>
      <c r="J289" s="16">
        <f t="shared" si="87"/>
        <v>14772.284</v>
      </c>
      <c r="K289" s="37">
        <v>43000</v>
      </c>
      <c r="L289" s="37">
        <f t="shared" si="88"/>
        <v>19823</v>
      </c>
      <c r="M289" s="61"/>
      <c r="N289" s="33">
        <f t="shared" si="89"/>
        <v>34400</v>
      </c>
      <c r="O289" s="33">
        <f t="shared" si="90"/>
        <v>30099.999999999996</v>
      </c>
      <c r="P289" s="83"/>
      <c r="Q289" s="119"/>
      <c r="R289" s="90"/>
    </row>
    <row r="290" spans="1:19" ht="21" customHeight="1">
      <c r="A290" s="104"/>
      <c r="B290" s="105"/>
      <c r="C290" s="105" t="s">
        <v>1010</v>
      </c>
      <c r="D290" s="106"/>
      <c r="E290" s="106"/>
      <c r="F290" s="106"/>
      <c r="G290" s="106"/>
      <c r="H290" s="106"/>
      <c r="I290" s="106"/>
      <c r="J290" s="106"/>
      <c r="K290" s="106"/>
      <c r="L290" s="106"/>
      <c r="M290" s="103"/>
      <c r="N290" s="106"/>
      <c r="O290" s="115"/>
      <c r="P290" s="83"/>
      <c r="Q290" s="119"/>
      <c r="R290" s="90"/>
    </row>
    <row r="291" spans="1:19" ht="15.75" customHeight="1">
      <c r="A291" s="65">
        <v>141357</v>
      </c>
      <c r="B291" s="66" t="s">
        <v>577</v>
      </c>
      <c r="C291" s="13" t="s">
        <v>1077</v>
      </c>
      <c r="D291" s="12" t="s">
        <v>6</v>
      </c>
      <c r="E291" s="15">
        <v>0.55300000000000005</v>
      </c>
      <c r="F291" s="16">
        <f t="shared" si="92"/>
        <v>29246.491862567807</v>
      </c>
      <c r="G291" s="16">
        <v>16173.31</v>
      </c>
      <c r="H291" s="16">
        <f t="shared" si="86"/>
        <v>16173.31</v>
      </c>
      <c r="I291" s="16">
        <v>35300</v>
      </c>
      <c r="J291" s="16">
        <f t="shared" si="87"/>
        <v>19520.900000000001</v>
      </c>
      <c r="K291" s="37">
        <v>43470</v>
      </c>
      <c r="L291" s="37">
        <f t="shared" si="88"/>
        <v>24038.910000000003</v>
      </c>
      <c r="M291" s="61"/>
      <c r="N291" s="33">
        <v>34800</v>
      </c>
      <c r="O291" s="33">
        <v>30500</v>
      </c>
      <c r="P291" s="50"/>
      <c r="Q291" s="119"/>
      <c r="R291" s="90"/>
    </row>
    <row r="292" spans="1:19" ht="15.75" customHeight="1">
      <c r="A292" s="65">
        <v>180646</v>
      </c>
      <c r="B292" s="66" t="s">
        <v>278</v>
      </c>
      <c r="C292" s="13" t="s">
        <v>1141</v>
      </c>
      <c r="D292" s="12" t="s">
        <v>6</v>
      </c>
      <c r="E292" s="15">
        <v>1.2010000000000001</v>
      </c>
      <c r="F292" s="16">
        <f t="shared" si="92"/>
        <v>33240</v>
      </c>
      <c r="G292" s="16">
        <v>39921.24</v>
      </c>
      <c r="H292" s="16">
        <f t="shared" si="86"/>
        <v>39921.240000000005</v>
      </c>
      <c r="I292" s="16">
        <v>32743</v>
      </c>
      <c r="J292" s="16">
        <f t="shared" si="87"/>
        <v>39324.343000000001</v>
      </c>
      <c r="K292" s="37">
        <v>41370</v>
      </c>
      <c r="L292" s="37">
        <f t="shared" si="88"/>
        <v>49685.37</v>
      </c>
      <c r="M292" s="61"/>
      <c r="N292" s="33">
        <v>33100</v>
      </c>
      <c r="O292" s="33">
        <v>29000</v>
      </c>
      <c r="P292" s="83"/>
      <c r="Q292" s="119"/>
      <c r="R292" s="90"/>
    </row>
    <row r="293" spans="1:19" ht="15.75" customHeight="1">
      <c r="A293" s="65">
        <v>186623</v>
      </c>
      <c r="B293" s="66" t="s">
        <v>582</v>
      </c>
      <c r="C293" s="13" t="s">
        <v>1093</v>
      </c>
      <c r="D293" s="12" t="s">
        <v>6</v>
      </c>
      <c r="E293" s="15">
        <v>0.37</v>
      </c>
      <c r="F293" s="16">
        <f t="shared" ref="F293:F299" si="93">G293/E293</f>
        <v>35220</v>
      </c>
      <c r="G293" s="16">
        <v>13031.4</v>
      </c>
      <c r="H293" s="16">
        <f t="shared" si="86"/>
        <v>13031.4</v>
      </c>
      <c r="I293" s="16">
        <v>46323</v>
      </c>
      <c r="J293" s="16">
        <f t="shared" si="87"/>
        <v>17139.509999999998</v>
      </c>
      <c r="K293" s="37">
        <v>36400</v>
      </c>
      <c r="L293" s="37">
        <f t="shared" si="88"/>
        <v>13468</v>
      </c>
      <c r="M293" s="61"/>
      <c r="N293" s="33">
        <v>29200</v>
      </c>
      <c r="O293" s="33">
        <v>25500</v>
      </c>
      <c r="P293" s="83"/>
      <c r="Q293" s="119"/>
      <c r="R293" s="90"/>
    </row>
    <row r="294" spans="1:19" ht="15.75" customHeight="1">
      <c r="A294" s="65">
        <v>146892</v>
      </c>
      <c r="B294" s="66" t="s">
        <v>583</v>
      </c>
      <c r="C294" s="13" t="s">
        <v>1078</v>
      </c>
      <c r="D294" s="12" t="s">
        <v>6</v>
      </c>
      <c r="E294" s="15">
        <v>1.258</v>
      </c>
      <c r="F294" s="16">
        <f t="shared" si="93"/>
        <v>34600</v>
      </c>
      <c r="G294" s="16">
        <v>43526.8</v>
      </c>
      <c r="H294" s="16">
        <f t="shared" si="86"/>
        <v>43526.8</v>
      </c>
      <c r="I294" s="16">
        <v>34600</v>
      </c>
      <c r="J294" s="16">
        <f t="shared" si="87"/>
        <v>43526.8</v>
      </c>
      <c r="K294" s="37">
        <v>36400</v>
      </c>
      <c r="L294" s="37">
        <f t="shared" si="88"/>
        <v>45791.199999999997</v>
      </c>
      <c r="M294" s="61"/>
      <c r="N294" s="33">
        <v>29200</v>
      </c>
      <c r="O294" s="33">
        <v>25500</v>
      </c>
      <c r="P294" s="83"/>
      <c r="Q294" s="119"/>
      <c r="R294" s="90"/>
    </row>
    <row r="295" spans="1:19" ht="15.75" customHeight="1">
      <c r="A295" s="65">
        <v>171327</v>
      </c>
      <c r="B295" s="66" t="s">
        <v>586</v>
      </c>
      <c r="C295" s="13" t="s">
        <v>1079</v>
      </c>
      <c r="D295" s="12" t="s">
        <v>6</v>
      </c>
      <c r="E295" s="15">
        <v>0.42099999999999999</v>
      </c>
      <c r="F295" s="16">
        <f t="shared" ref="F295" si="94">G295/E295</f>
        <v>27992.232779097387</v>
      </c>
      <c r="G295" s="16">
        <v>11784.73</v>
      </c>
      <c r="H295" s="16">
        <f t="shared" ref="H295" si="95">F295*E295</f>
        <v>11784.73</v>
      </c>
      <c r="I295" s="16">
        <v>27993</v>
      </c>
      <c r="J295" s="16">
        <f t="shared" ref="J295" si="96">I295*E295</f>
        <v>11785.053</v>
      </c>
      <c r="K295" s="37">
        <v>43740</v>
      </c>
      <c r="L295" s="37">
        <f t="shared" ref="L295" si="97">K295*E295</f>
        <v>18414.54</v>
      </c>
      <c r="M295" s="61"/>
      <c r="N295" s="33">
        <v>35000</v>
      </c>
      <c r="O295" s="33">
        <v>30700</v>
      </c>
      <c r="P295" s="83"/>
      <c r="Q295" s="119"/>
      <c r="R295" s="90"/>
    </row>
    <row r="296" spans="1:19" ht="15.75" customHeight="1">
      <c r="A296" s="66">
        <v>7309</v>
      </c>
      <c r="B296" s="66" t="s">
        <v>584</v>
      </c>
      <c r="C296" s="13" t="s">
        <v>585</v>
      </c>
      <c r="D296" s="12" t="s">
        <v>6</v>
      </c>
      <c r="E296" s="70">
        <v>0.435</v>
      </c>
      <c r="F296" s="16">
        <f t="shared" si="93"/>
        <v>41633.103448275862</v>
      </c>
      <c r="G296" s="16">
        <v>18110.400000000001</v>
      </c>
      <c r="H296" s="16">
        <f t="shared" si="86"/>
        <v>18110.400000000001</v>
      </c>
      <c r="I296" s="16">
        <v>37521</v>
      </c>
      <c r="J296" s="16">
        <f t="shared" si="87"/>
        <v>16321.635</v>
      </c>
      <c r="K296" s="37">
        <v>45500</v>
      </c>
      <c r="L296" s="37">
        <f t="shared" si="88"/>
        <v>19792.5</v>
      </c>
      <c r="M296" s="61"/>
      <c r="N296" s="33">
        <f t="shared" ref="N296:N305" si="98">K296*(1-20%)</f>
        <v>36400</v>
      </c>
      <c r="O296" s="33">
        <v>31900</v>
      </c>
      <c r="P296" s="83"/>
      <c r="Q296" s="119"/>
      <c r="R296" s="90"/>
    </row>
    <row r="297" spans="1:19" ht="15.75" customHeight="1">
      <c r="A297" s="65">
        <v>7308</v>
      </c>
      <c r="B297" s="66" t="s">
        <v>578</v>
      </c>
      <c r="C297" s="13" t="s">
        <v>579</v>
      </c>
      <c r="D297" s="12" t="s">
        <v>6</v>
      </c>
      <c r="E297" s="15">
        <v>0.23400000000000001</v>
      </c>
      <c r="F297" s="16">
        <f t="shared" si="93"/>
        <v>40199.999999999993</v>
      </c>
      <c r="G297" s="16">
        <v>9406.7999999999993</v>
      </c>
      <c r="H297" s="16">
        <f t="shared" ref="H297:H298" si="99">F297*E297</f>
        <v>9406.7999999999993</v>
      </c>
      <c r="I297" s="16">
        <v>40074</v>
      </c>
      <c r="J297" s="16">
        <f t="shared" ref="J297:J298" si="100">I297*E297</f>
        <v>9377.3160000000007</v>
      </c>
      <c r="K297" s="37">
        <v>43000</v>
      </c>
      <c r="L297" s="37">
        <f t="shared" ref="L297:L298" si="101">K297*E297</f>
        <v>10062</v>
      </c>
      <c r="M297" s="61"/>
      <c r="N297" s="33">
        <f t="shared" ref="N297:N298" si="102">K297*(1-20%)</f>
        <v>34400</v>
      </c>
      <c r="O297" s="33">
        <f t="shared" ref="O297:O298" si="103">K297*(1-30%)</f>
        <v>30099.999999999996</v>
      </c>
      <c r="P297" s="83"/>
      <c r="Q297" s="119"/>
      <c r="R297" s="90"/>
    </row>
    <row r="298" spans="1:19" ht="15.75" customHeight="1">
      <c r="A298" s="65">
        <v>7313</v>
      </c>
      <c r="B298" s="66" t="s">
        <v>580</v>
      </c>
      <c r="C298" s="13" t="s">
        <v>581</v>
      </c>
      <c r="D298" s="12" t="s">
        <v>6</v>
      </c>
      <c r="E298" s="15">
        <v>0.20699999999999999</v>
      </c>
      <c r="F298" s="16">
        <v>37000</v>
      </c>
      <c r="G298" s="16">
        <f>E298*F298</f>
        <v>7659</v>
      </c>
      <c r="H298" s="16">
        <f t="shared" si="99"/>
        <v>7659</v>
      </c>
      <c r="I298" s="16">
        <v>36118</v>
      </c>
      <c r="J298" s="16">
        <f t="shared" si="100"/>
        <v>7476.4259999999995</v>
      </c>
      <c r="K298" s="37">
        <v>45000</v>
      </c>
      <c r="L298" s="37">
        <f t="shared" si="101"/>
        <v>9315</v>
      </c>
      <c r="M298" s="61"/>
      <c r="N298" s="33">
        <f t="shared" si="102"/>
        <v>36000</v>
      </c>
      <c r="O298" s="33">
        <f t="shared" si="103"/>
        <v>31499.999999999996</v>
      </c>
      <c r="P298" s="83"/>
      <c r="Q298" s="119">
        <v>2.7E-2</v>
      </c>
      <c r="R298" s="90">
        <f t="shared" si="91"/>
        <v>0.23399999999999999</v>
      </c>
    </row>
    <row r="299" spans="1:19" ht="15.75" customHeight="1">
      <c r="A299" s="65">
        <v>4356</v>
      </c>
      <c r="B299" s="66" t="s">
        <v>587</v>
      </c>
      <c r="C299" s="13" t="s">
        <v>588</v>
      </c>
      <c r="D299" s="12" t="s">
        <v>6</v>
      </c>
      <c r="E299" s="15">
        <v>0.69899999999999995</v>
      </c>
      <c r="F299" s="16">
        <f t="shared" si="93"/>
        <v>43000</v>
      </c>
      <c r="G299" s="16">
        <v>30057</v>
      </c>
      <c r="H299" s="16">
        <f t="shared" si="86"/>
        <v>30056.999999999996</v>
      </c>
      <c r="I299" s="16">
        <v>43489</v>
      </c>
      <c r="J299" s="16">
        <f t="shared" si="87"/>
        <v>30398.810999999998</v>
      </c>
      <c r="K299" s="37">
        <v>60300</v>
      </c>
      <c r="L299" s="37">
        <f t="shared" si="88"/>
        <v>42149.7</v>
      </c>
      <c r="M299" s="61"/>
      <c r="N299" s="33">
        <v>48300</v>
      </c>
      <c r="O299" s="33">
        <v>42300</v>
      </c>
      <c r="P299" s="83"/>
      <c r="Q299" s="119"/>
      <c r="R299" s="90"/>
    </row>
    <row r="300" spans="1:19" ht="15.75" customHeight="1">
      <c r="A300" s="66">
        <v>4357</v>
      </c>
      <c r="B300" s="66" t="s">
        <v>592</v>
      </c>
      <c r="C300" s="13" t="s">
        <v>593</v>
      </c>
      <c r="D300" s="12" t="s">
        <v>6</v>
      </c>
      <c r="E300" s="70">
        <f>0.367-0.253</f>
        <v>0.11399999999999999</v>
      </c>
      <c r="F300" s="16">
        <v>46500</v>
      </c>
      <c r="G300" s="16">
        <f>E300*F300</f>
        <v>5301</v>
      </c>
      <c r="H300" s="16">
        <f t="shared" si="86"/>
        <v>5301</v>
      </c>
      <c r="I300" s="16">
        <v>44164</v>
      </c>
      <c r="J300" s="16">
        <f t="shared" si="87"/>
        <v>5034.6959999999999</v>
      </c>
      <c r="K300" s="37">
        <v>60300</v>
      </c>
      <c r="L300" s="37">
        <f t="shared" si="88"/>
        <v>6874.2</v>
      </c>
      <c r="M300" s="61"/>
      <c r="N300" s="33">
        <v>48300</v>
      </c>
      <c r="O300" s="33">
        <v>42300</v>
      </c>
      <c r="P300" s="83"/>
      <c r="Q300" s="121">
        <v>0.14000000000000001</v>
      </c>
      <c r="R300" s="90">
        <f>Q300+E300</f>
        <v>0.254</v>
      </c>
    </row>
    <row r="301" spans="1:19" ht="15.75" customHeight="1">
      <c r="A301" s="65">
        <v>7436</v>
      </c>
      <c r="B301" s="66" t="s">
        <v>597</v>
      </c>
      <c r="C301" s="13" t="s">
        <v>598</v>
      </c>
      <c r="D301" s="12" t="s">
        <v>6</v>
      </c>
      <c r="E301" s="15">
        <v>0.04</v>
      </c>
      <c r="F301" s="16">
        <f>G301/E301</f>
        <v>36000</v>
      </c>
      <c r="G301" s="16">
        <v>1440</v>
      </c>
      <c r="H301" s="16">
        <f t="shared" si="86"/>
        <v>1440</v>
      </c>
      <c r="I301" s="16">
        <v>37275</v>
      </c>
      <c r="J301" s="16">
        <f t="shared" si="87"/>
        <v>1491</v>
      </c>
      <c r="K301" s="37">
        <v>60300</v>
      </c>
      <c r="L301" s="37">
        <f t="shared" si="88"/>
        <v>2412</v>
      </c>
      <c r="M301" s="61"/>
      <c r="N301" s="33">
        <v>48300</v>
      </c>
      <c r="O301" s="33">
        <v>42300</v>
      </c>
      <c r="P301" s="83"/>
      <c r="Q301" s="119"/>
      <c r="R301" s="90"/>
    </row>
    <row r="302" spans="1:19" ht="15.75" customHeight="1">
      <c r="A302" s="65">
        <v>7436</v>
      </c>
      <c r="B302" s="66" t="s">
        <v>599</v>
      </c>
      <c r="C302" s="13" t="s">
        <v>600</v>
      </c>
      <c r="D302" s="12" t="s">
        <v>6</v>
      </c>
      <c r="E302" s="15">
        <v>0.498</v>
      </c>
      <c r="F302" s="16">
        <v>38103.61</v>
      </c>
      <c r="G302" s="16">
        <f>E302*F302</f>
        <v>18975.59778</v>
      </c>
      <c r="H302" s="16">
        <f t="shared" si="86"/>
        <v>18975.59778</v>
      </c>
      <c r="I302" s="16">
        <v>37275</v>
      </c>
      <c r="J302" s="16">
        <f t="shared" si="87"/>
        <v>18562.95</v>
      </c>
      <c r="K302" s="37">
        <v>60300</v>
      </c>
      <c r="L302" s="37">
        <f t="shared" si="88"/>
        <v>30029.4</v>
      </c>
      <c r="M302" s="61"/>
      <c r="N302" s="33">
        <v>48300</v>
      </c>
      <c r="O302" s="33">
        <v>42300</v>
      </c>
      <c r="P302" s="83"/>
      <c r="Q302" s="119">
        <v>0.13600000000000001</v>
      </c>
      <c r="R302" s="90">
        <f t="shared" si="91"/>
        <v>0.63400000000000001</v>
      </c>
    </row>
    <row r="303" spans="1:19" ht="15.75" customHeight="1">
      <c r="A303" s="66">
        <v>4359</v>
      </c>
      <c r="B303" s="66" t="s">
        <v>602</v>
      </c>
      <c r="C303" s="13" t="s">
        <v>603</v>
      </c>
      <c r="D303" s="12" t="s">
        <v>6</v>
      </c>
      <c r="E303" s="15"/>
      <c r="F303" s="16">
        <v>37162.050000000003</v>
      </c>
      <c r="G303" s="16">
        <f>E303*F303</f>
        <v>0</v>
      </c>
      <c r="H303" s="16">
        <f t="shared" si="86"/>
        <v>0</v>
      </c>
      <c r="I303" s="16">
        <v>35641</v>
      </c>
      <c r="J303" s="16">
        <f t="shared" si="87"/>
        <v>0</v>
      </c>
      <c r="K303" s="37">
        <v>54300</v>
      </c>
      <c r="L303" s="37">
        <f t="shared" si="88"/>
        <v>0</v>
      </c>
      <c r="M303" s="61"/>
      <c r="N303" s="33">
        <v>43500</v>
      </c>
      <c r="O303" s="33">
        <v>38100</v>
      </c>
      <c r="P303" s="83"/>
      <c r="Q303" s="119"/>
      <c r="R303" s="90">
        <f t="shared" si="91"/>
        <v>0</v>
      </c>
      <c r="S303" s="144" t="s">
        <v>1144</v>
      </c>
    </row>
    <row r="304" spans="1:19" ht="15.75" customHeight="1">
      <c r="A304" s="65">
        <v>105495</v>
      </c>
      <c r="B304" s="66" t="s">
        <v>604</v>
      </c>
      <c r="C304" s="13" t="s">
        <v>605</v>
      </c>
      <c r="D304" s="12" t="s">
        <v>6</v>
      </c>
      <c r="E304" s="15">
        <v>0.89</v>
      </c>
      <c r="F304" s="16">
        <f t="shared" ref="F304:F305" si="104">G304/E304</f>
        <v>35348.876404494382</v>
      </c>
      <c r="G304" s="16">
        <v>31460.5</v>
      </c>
      <c r="H304" s="16">
        <f t="shared" si="86"/>
        <v>31460.5</v>
      </c>
      <c r="I304" s="16">
        <v>37493</v>
      </c>
      <c r="J304" s="16">
        <f t="shared" si="87"/>
        <v>33368.770000000004</v>
      </c>
      <c r="K304" s="37">
        <v>42500</v>
      </c>
      <c r="L304" s="37">
        <f t="shared" si="88"/>
        <v>37825</v>
      </c>
      <c r="M304" s="61"/>
      <c r="N304" s="33">
        <f t="shared" si="98"/>
        <v>34000</v>
      </c>
      <c r="O304" s="33">
        <v>29800</v>
      </c>
      <c r="P304" s="83"/>
      <c r="Q304" s="119"/>
      <c r="R304" s="90"/>
    </row>
    <row r="305" spans="1:18" ht="15.75" customHeight="1">
      <c r="A305" s="65">
        <v>4361</v>
      </c>
      <c r="B305" s="66" t="s">
        <v>606</v>
      </c>
      <c r="C305" s="13" t="s">
        <v>607</v>
      </c>
      <c r="D305" s="12" t="s">
        <v>6</v>
      </c>
      <c r="E305" s="15">
        <v>0.33600000000000002</v>
      </c>
      <c r="F305" s="16">
        <f t="shared" si="104"/>
        <v>35000</v>
      </c>
      <c r="G305" s="16">
        <v>11760</v>
      </c>
      <c r="H305" s="16">
        <f t="shared" si="86"/>
        <v>11760</v>
      </c>
      <c r="I305" s="16">
        <v>32166</v>
      </c>
      <c r="J305" s="16">
        <f t="shared" si="87"/>
        <v>10807.776</v>
      </c>
      <c r="K305" s="37">
        <v>42500</v>
      </c>
      <c r="L305" s="37">
        <f t="shared" si="88"/>
        <v>14280</v>
      </c>
      <c r="M305" s="61"/>
      <c r="N305" s="33">
        <f t="shared" si="98"/>
        <v>34000</v>
      </c>
      <c r="O305" s="33">
        <v>29800</v>
      </c>
      <c r="P305" s="83"/>
      <c r="Q305" s="118"/>
      <c r="R305" s="90"/>
    </row>
    <row r="306" spans="1:18" ht="15.75">
      <c r="P306" s="24"/>
    </row>
    <row r="307" spans="1:18" ht="15.75">
      <c r="C307" s="54" t="s">
        <v>1086</v>
      </c>
      <c r="D307" s="95"/>
      <c r="E307" s="55"/>
    </row>
  </sheetData>
  <sheetProtection password="CC63" sheet="1" objects="1" scenarios="1"/>
  <autoFilter ref="A8:R305">
    <filterColumn colId="0"/>
    <filterColumn colId="1"/>
  </autoFilter>
  <mergeCells count="7">
    <mergeCell ref="P31:P32"/>
    <mergeCell ref="A6:O6"/>
    <mergeCell ref="D1:O1"/>
    <mergeCell ref="D2:P2"/>
    <mergeCell ref="D3:P3"/>
    <mergeCell ref="A5:O5"/>
    <mergeCell ref="A7:P7"/>
  </mergeCells>
  <printOptions horizontalCentered="1"/>
  <pageMargins left="0.39370078740157483" right="0.19685039370078741" top="7.874015748031496E-2" bottom="7.874015748031496E-2" header="0.31496062992125984" footer="0.31496062992125984"/>
  <pageSetup paperSize="9" scale="80" fitToHeight="17" orientation="portrait" horizontalDpi="180" verticalDpi="180" r:id="rId1"/>
  <rowBreaks count="5" manualBreakCount="5">
    <brk id="59" max="14" man="1"/>
    <brk id="96" max="14" man="1"/>
    <brk id="129" max="16383" man="1"/>
    <brk id="193" max="14" man="1"/>
    <brk id="25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264"/>
  <sheetViews>
    <sheetView topLeftCell="A191" workbookViewId="0">
      <selection activeCell="A191" sqref="A1:A1048576"/>
    </sheetView>
  </sheetViews>
  <sheetFormatPr defaultRowHeight="15"/>
  <cols>
    <col min="1" max="1" width="9.28515625" bestFit="1" customWidth="1"/>
    <col min="2" max="2" width="12.42578125" customWidth="1"/>
    <col min="3" max="3" width="31.7109375" customWidth="1"/>
    <col min="4" max="4" width="6.28515625" customWidth="1"/>
    <col min="5" max="5" width="9.7109375" customWidth="1"/>
    <col min="6" max="6" width="12.28515625" customWidth="1"/>
    <col min="7" max="7" width="15.42578125" customWidth="1"/>
  </cols>
  <sheetData>
    <row r="1" spans="1:7">
      <c r="A1" s="6">
        <v>1</v>
      </c>
      <c r="B1" s="6">
        <v>3394</v>
      </c>
      <c r="C1" s="6" t="s">
        <v>731</v>
      </c>
      <c r="D1" s="6" t="s">
        <v>6</v>
      </c>
      <c r="E1" s="7">
        <v>4.0650000000000004</v>
      </c>
      <c r="F1" s="7">
        <v>20852.810000000001</v>
      </c>
      <c r="G1" s="7">
        <f>F1*1.18</f>
        <v>24606.3158</v>
      </c>
    </row>
    <row r="2" spans="1:7">
      <c r="A2" s="6">
        <v>2</v>
      </c>
      <c r="B2" s="6">
        <v>2429</v>
      </c>
      <c r="C2" s="6" t="s">
        <v>732</v>
      </c>
      <c r="D2" s="6" t="s">
        <v>6</v>
      </c>
      <c r="E2" s="7">
        <v>0.45</v>
      </c>
      <c r="F2" s="7">
        <v>25508.91</v>
      </c>
      <c r="G2" s="7">
        <f t="shared" ref="G2:G65" si="0">F2*1.18</f>
        <v>30100.513799999997</v>
      </c>
    </row>
    <row r="3" spans="1:7">
      <c r="A3" s="6">
        <v>3</v>
      </c>
      <c r="B3" s="6">
        <v>2433</v>
      </c>
      <c r="C3" s="6" t="s">
        <v>733</v>
      </c>
      <c r="D3" s="6" t="s">
        <v>6</v>
      </c>
      <c r="E3" s="7">
        <v>4.0430000000000001</v>
      </c>
      <c r="F3" s="7">
        <v>20041.2</v>
      </c>
      <c r="G3" s="7">
        <f t="shared" si="0"/>
        <v>23648.615999999998</v>
      </c>
    </row>
    <row r="4" spans="1:7">
      <c r="A4" s="6">
        <v>4</v>
      </c>
      <c r="B4" s="6">
        <v>2436</v>
      </c>
      <c r="C4" s="6" t="s">
        <v>734</v>
      </c>
      <c r="D4" s="6" t="s">
        <v>6</v>
      </c>
      <c r="E4" s="7">
        <v>30.21</v>
      </c>
      <c r="F4" s="7">
        <v>20967.02</v>
      </c>
      <c r="G4" s="7">
        <f t="shared" si="0"/>
        <v>24741.083599999998</v>
      </c>
    </row>
    <row r="5" spans="1:7">
      <c r="A5" s="6">
        <v>5</v>
      </c>
      <c r="B5" s="6">
        <v>6952</v>
      </c>
      <c r="C5" s="6" t="s">
        <v>735</v>
      </c>
      <c r="D5" s="6" t="s">
        <v>6</v>
      </c>
      <c r="E5" s="7" t="s">
        <v>978</v>
      </c>
      <c r="F5" s="7">
        <v>19723.87</v>
      </c>
      <c r="G5" s="7">
        <f t="shared" si="0"/>
        <v>23274.166599999997</v>
      </c>
    </row>
    <row r="6" spans="1:7">
      <c r="A6" s="6">
        <v>6</v>
      </c>
      <c r="B6" s="6">
        <v>110174</v>
      </c>
      <c r="C6" s="6" t="s">
        <v>736</v>
      </c>
      <c r="D6" s="6" t="s">
        <v>6</v>
      </c>
      <c r="E6" s="7">
        <v>2.5910000000000002</v>
      </c>
      <c r="F6" s="7">
        <v>28273.83</v>
      </c>
      <c r="G6" s="7">
        <f t="shared" si="0"/>
        <v>33363.119400000003</v>
      </c>
    </row>
    <row r="7" spans="1:7">
      <c r="A7" s="6">
        <v>7</v>
      </c>
      <c r="B7" s="6">
        <v>139146</v>
      </c>
      <c r="C7" s="6" t="s">
        <v>737</v>
      </c>
      <c r="D7" s="6" t="s">
        <v>6</v>
      </c>
      <c r="E7" s="7">
        <v>22.669</v>
      </c>
      <c r="F7" s="7">
        <v>19073.62</v>
      </c>
      <c r="G7" s="7">
        <f t="shared" si="0"/>
        <v>22506.871599999999</v>
      </c>
    </row>
    <row r="8" spans="1:7">
      <c r="A8" s="6">
        <v>8</v>
      </c>
      <c r="B8" s="6">
        <v>2481</v>
      </c>
      <c r="C8" s="6" t="s">
        <v>738</v>
      </c>
      <c r="D8" s="6" t="s">
        <v>6</v>
      </c>
      <c r="E8" s="7">
        <v>32.371000000000002</v>
      </c>
      <c r="F8" s="7">
        <v>18246.57</v>
      </c>
      <c r="G8" s="7">
        <f t="shared" si="0"/>
        <v>21530.952599999997</v>
      </c>
    </row>
    <row r="9" spans="1:7">
      <c r="A9" s="6">
        <v>9</v>
      </c>
      <c r="B9" s="6">
        <v>38058</v>
      </c>
      <c r="C9" s="6" t="s">
        <v>739</v>
      </c>
      <c r="D9" s="6" t="s">
        <v>6</v>
      </c>
      <c r="E9" s="7">
        <v>45.814999999999998</v>
      </c>
      <c r="F9" s="7">
        <v>22271.42</v>
      </c>
      <c r="G9" s="7">
        <f t="shared" si="0"/>
        <v>26280.275599999997</v>
      </c>
    </row>
    <row r="10" spans="1:7">
      <c r="A10" s="6">
        <v>10</v>
      </c>
      <c r="B10" s="6">
        <v>182323</v>
      </c>
      <c r="C10" s="6" t="s">
        <v>740</v>
      </c>
      <c r="D10" s="6" t="s">
        <v>6</v>
      </c>
      <c r="E10" s="7">
        <v>22.524000000000001</v>
      </c>
      <c r="F10" s="7">
        <v>21589.439999999999</v>
      </c>
      <c r="G10" s="7">
        <f t="shared" si="0"/>
        <v>25475.539199999996</v>
      </c>
    </row>
    <row r="11" spans="1:7">
      <c r="A11" s="6">
        <v>11</v>
      </c>
      <c r="B11" s="6">
        <v>166035</v>
      </c>
      <c r="C11" s="6" t="s">
        <v>741</v>
      </c>
      <c r="D11" s="6" t="s">
        <v>6</v>
      </c>
      <c r="E11" s="7">
        <v>3.7589999999999999</v>
      </c>
      <c r="F11" s="7">
        <v>22220.05</v>
      </c>
      <c r="G11" s="7">
        <f t="shared" si="0"/>
        <v>26219.658999999996</v>
      </c>
    </row>
    <row r="12" spans="1:7">
      <c r="A12" s="6">
        <v>12</v>
      </c>
      <c r="B12" s="6">
        <v>7383</v>
      </c>
      <c r="C12" s="6" t="s">
        <v>742</v>
      </c>
      <c r="D12" s="6" t="s">
        <v>6</v>
      </c>
      <c r="E12" s="7">
        <v>22.507000000000001</v>
      </c>
      <c r="F12" s="7">
        <v>25153.919999999998</v>
      </c>
      <c r="G12" s="7">
        <f t="shared" si="0"/>
        <v>29681.625599999996</v>
      </c>
    </row>
    <row r="13" spans="1:7">
      <c r="A13" s="6">
        <v>13</v>
      </c>
      <c r="B13" s="6">
        <v>6954</v>
      </c>
      <c r="C13" s="6" t="s">
        <v>743</v>
      </c>
      <c r="D13" s="6" t="s">
        <v>6</v>
      </c>
      <c r="E13" s="7">
        <v>3.4359999999999999</v>
      </c>
      <c r="F13" s="7">
        <v>21462.81</v>
      </c>
      <c r="G13" s="7">
        <f t="shared" si="0"/>
        <v>25326.1158</v>
      </c>
    </row>
    <row r="14" spans="1:7">
      <c r="A14" s="6">
        <v>14</v>
      </c>
      <c r="B14" s="6">
        <v>183848</v>
      </c>
      <c r="C14" s="6" t="s">
        <v>723</v>
      </c>
      <c r="D14" s="6" t="s">
        <v>6</v>
      </c>
      <c r="E14" s="7">
        <v>25.245000000000001</v>
      </c>
      <c r="F14" s="7">
        <v>31694.92</v>
      </c>
      <c r="G14" s="7">
        <f t="shared" si="0"/>
        <v>37400.005599999997</v>
      </c>
    </row>
    <row r="15" spans="1:7">
      <c r="A15" s="6">
        <v>15</v>
      </c>
      <c r="B15" s="6">
        <v>39224</v>
      </c>
      <c r="C15" s="6" t="s">
        <v>744</v>
      </c>
      <c r="D15" s="6" t="s">
        <v>6</v>
      </c>
      <c r="E15" s="7">
        <v>6.0999999999999999E-2</v>
      </c>
      <c r="F15" s="7">
        <v>29816.720000000001</v>
      </c>
      <c r="G15" s="7">
        <f t="shared" si="0"/>
        <v>35183.729599999999</v>
      </c>
    </row>
    <row r="16" spans="1:7">
      <c r="A16" s="6">
        <v>16</v>
      </c>
      <c r="B16" s="6">
        <v>60733</v>
      </c>
      <c r="C16" s="6" t="s">
        <v>745</v>
      </c>
      <c r="D16" s="6" t="s">
        <v>6</v>
      </c>
      <c r="E16" s="7">
        <v>0.78300000000000003</v>
      </c>
      <c r="F16" s="7">
        <v>23220.33</v>
      </c>
      <c r="G16" s="7">
        <f t="shared" si="0"/>
        <v>27399.989400000002</v>
      </c>
    </row>
    <row r="17" spans="1:7">
      <c r="A17" s="6">
        <v>17</v>
      </c>
      <c r="B17" s="6">
        <v>36876</v>
      </c>
      <c r="C17" s="6" t="s">
        <v>746</v>
      </c>
      <c r="D17" s="6" t="s">
        <v>6</v>
      </c>
      <c r="E17" s="7">
        <v>0.92800000000000005</v>
      </c>
      <c r="F17" s="7">
        <v>35301.67</v>
      </c>
      <c r="G17" s="7">
        <f t="shared" si="0"/>
        <v>41655.970599999993</v>
      </c>
    </row>
    <row r="18" spans="1:7">
      <c r="A18" s="6">
        <v>18</v>
      </c>
      <c r="B18" s="6">
        <v>25649</v>
      </c>
      <c r="C18" s="6" t="s">
        <v>747</v>
      </c>
      <c r="D18" s="6" t="s">
        <v>6</v>
      </c>
      <c r="E18" s="7">
        <v>0.91100000000000003</v>
      </c>
      <c r="F18" s="7">
        <v>35577.660000000003</v>
      </c>
      <c r="G18" s="7">
        <f t="shared" si="0"/>
        <v>41981.638800000001</v>
      </c>
    </row>
    <row r="19" spans="1:7">
      <c r="A19" s="6">
        <v>19</v>
      </c>
      <c r="B19" s="6">
        <v>6956</v>
      </c>
      <c r="C19" s="6" t="s">
        <v>748</v>
      </c>
      <c r="D19" s="6" t="s">
        <v>6</v>
      </c>
      <c r="E19" s="7">
        <v>1.034</v>
      </c>
      <c r="F19" s="7">
        <v>42109.98</v>
      </c>
      <c r="G19" s="7">
        <f t="shared" si="0"/>
        <v>49689.776400000002</v>
      </c>
    </row>
    <row r="20" spans="1:7">
      <c r="A20" s="6">
        <v>20</v>
      </c>
      <c r="B20" s="6">
        <v>85862</v>
      </c>
      <c r="C20" s="6" t="s">
        <v>749</v>
      </c>
      <c r="D20" s="6" t="s">
        <v>6</v>
      </c>
      <c r="E20" s="7">
        <v>0.66400000000000003</v>
      </c>
      <c r="F20" s="7">
        <v>47298.12</v>
      </c>
      <c r="G20" s="7">
        <f t="shared" si="0"/>
        <v>55811.781600000002</v>
      </c>
    </row>
    <row r="21" spans="1:7">
      <c r="A21" s="6">
        <v>21</v>
      </c>
      <c r="B21" s="6">
        <v>25309</v>
      </c>
      <c r="C21" s="6" t="s">
        <v>750</v>
      </c>
      <c r="D21" s="6" t="s">
        <v>6</v>
      </c>
      <c r="E21" s="7">
        <v>0.42399999999999999</v>
      </c>
      <c r="F21" s="7">
        <v>51454.27</v>
      </c>
      <c r="G21" s="7">
        <f t="shared" si="0"/>
        <v>60716.038599999993</v>
      </c>
    </row>
    <row r="22" spans="1:7">
      <c r="A22" s="6">
        <v>22</v>
      </c>
      <c r="B22" s="6">
        <v>33957</v>
      </c>
      <c r="C22" s="6" t="s">
        <v>751</v>
      </c>
      <c r="D22" s="6" t="s">
        <v>6</v>
      </c>
      <c r="E22" s="7">
        <v>16.009</v>
      </c>
      <c r="F22" s="7">
        <v>43074.87</v>
      </c>
      <c r="G22" s="7">
        <f t="shared" si="0"/>
        <v>50828.346599999997</v>
      </c>
    </row>
    <row r="23" spans="1:7">
      <c r="A23" s="6">
        <v>23</v>
      </c>
      <c r="B23" s="6">
        <v>185204</v>
      </c>
      <c r="C23" s="6" t="s">
        <v>752</v>
      </c>
      <c r="D23" s="6" t="s">
        <v>6</v>
      </c>
      <c r="E23" s="7">
        <v>0.44700000000000001</v>
      </c>
      <c r="F23" s="7">
        <v>28813.56</v>
      </c>
      <c r="G23" s="7">
        <f t="shared" si="0"/>
        <v>34000.000800000002</v>
      </c>
    </row>
    <row r="24" spans="1:7">
      <c r="A24" s="6">
        <v>24</v>
      </c>
      <c r="B24" s="6">
        <v>72302</v>
      </c>
      <c r="C24" s="6" t="s">
        <v>753</v>
      </c>
      <c r="D24" s="6" t="s">
        <v>6</v>
      </c>
      <c r="E24" s="7">
        <v>0.95499999999999996</v>
      </c>
      <c r="F24" s="7">
        <v>49581.24</v>
      </c>
      <c r="G24" s="7">
        <f t="shared" si="0"/>
        <v>58505.863199999993</v>
      </c>
    </row>
    <row r="25" spans="1:7">
      <c r="A25" s="6">
        <v>25</v>
      </c>
      <c r="B25" s="6">
        <v>34194</v>
      </c>
      <c r="C25" s="6" t="s">
        <v>754</v>
      </c>
      <c r="D25" s="6" t="s">
        <v>6</v>
      </c>
      <c r="E25" s="7" t="s">
        <v>979</v>
      </c>
      <c r="F25" s="7">
        <v>40288.35</v>
      </c>
      <c r="G25" s="7">
        <f t="shared" si="0"/>
        <v>47540.252999999997</v>
      </c>
    </row>
    <row r="26" spans="1:7">
      <c r="A26" s="6">
        <v>26</v>
      </c>
      <c r="B26" s="6">
        <v>25651</v>
      </c>
      <c r="C26" s="6" t="s">
        <v>724</v>
      </c>
      <c r="D26" s="6" t="s">
        <v>6</v>
      </c>
      <c r="E26" s="7">
        <v>8.2449999999999992</v>
      </c>
      <c r="F26" s="7">
        <v>38859.01</v>
      </c>
      <c r="G26" s="7">
        <f t="shared" si="0"/>
        <v>45853.631800000003</v>
      </c>
    </row>
    <row r="27" spans="1:7">
      <c r="A27" s="6">
        <v>27</v>
      </c>
      <c r="B27" s="6">
        <v>130169</v>
      </c>
      <c r="C27" s="6" t="s">
        <v>755</v>
      </c>
      <c r="D27" s="6" t="s">
        <v>6</v>
      </c>
      <c r="E27" s="7">
        <v>0.66800000000000004</v>
      </c>
      <c r="F27" s="7">
        <v>45762.71</v>
      </c>
      <c r="G27" s="7">
        <f t="shared" si="0"/>
        <v>53999.997799999997</v>
      </c>
    </row>
    <row r="28" spans="1:7">
      <c r="A28" s="6">
        <v>28</v>
      </c>
      <c r="B28" s="6">
        <v>73521</v>
      </c>
      <c r="C28" s="6" t="s">
        <v>756</v>
      </c>
      <c r="D28" s="6" t="s">
        <v>6</v>
      </c>
      <c r="E28" s="7">
        <v>0.09</v>
      </c>
      <c r="F28" s="7">
        <v>43734.559999999998</v>
      </c>
      <c r="G28" s="7">
        <f t="shared" si="0"/>
        <v>51606.780799999993</v>
      </c>
    </row>
    <row r="29" spans="1:7">
      <c r="A29" s="6">
        <v>29</v>
      </c>
      <c r="B29" s="6">
        <v>33958</v>
      </c>
      <c r="C29" s="6" t="s">
        <v>757</v>
      </c>
      <c r="D29" s="6" t="s">
        <v>6</v>
      </c>
      <c r="E29" s="7">
        <v>3.1070000000000002</v>
      </c>
      <c r="F29" s="7">
        <v>40551.17</v>
      </c>
      <c r="G29" s="7">
        <f t="shared" si="0"/>
        <v>47850.380599999997</v>
      </c>
    </row>
    <row r="30" spans="1:7">
      <c r="A30" s="6">
        <v>30</v>
      </c>
      <c r="B30" s="6">
        <v>25652</v>
      </c>
      <c r="C30" s="6" t="s">
        <v>758</v>
      </c>
      <c r="D30" s="6" t="s">
        <v>6</v>
      </c>
      <c r="E30" s="7">
        <v>3.2120000000000002</v>
      </c>
      <c r="F30" s="7">
        <v>38762.19</v>
      </c>
      <c r="G30" s="7">
        <f t="shared" si="0"/>
        <v>45739.3842</v>
      </c>
    </row>
    <row r="31" spans="1:7">
      <c r="A31" s="6">
        <v>31</v>
      </c>
      <c r="B31" s="6">
        <v>182463</v>
      </c>
      <c r="C31" s="6" t="s">
        <v>759</v>
      </c>
      <c r="D31" s="6" t="s">
        <v>6</v>
      </c>
      <c r="E31" s="7">
        <v>2.1339999999999999</v>
      </c>
      <c r="F31" s="7">
        <v>45801.18</v>
      </c>
      <c r="G31" s="7">
        <f t="shared" si="0"/>
        <v>54045.392399999997</v>
      </c>
    </row>
    <row r="32" spans="1:7">
      <c r="A32" s="6">
        <v>32</v>
      </c>
      <c r="B32" s="6">
        <v>76851</v>
      </c>
      <c r="C32" s="6" t="s">
        <v>760</v>
      </c>
      <c r="D32" s="6" t="s">
        <v>6</v>
      </c>
      <c r="E32" s="7">
        <v>0.151</v>
      </c>
      <c r="F32" s="7">
        <v>44643.25</v>
      </c>
      <c r="G32" s="7">
        <f t="shared" si="0"/>
        <v>52679.034999999996</v>
      </c>
    </row>
    <row r="33" spans="1:7">
      <c r="A33" s="6">
        <v>33</v>
      </c>
      <c r="B33" s="6">
        <v>71385</v>
      </c>
      <c r="C33" s="6" t="s">
        <v>761</v>
      </c>
      <c r="D33" s="6" t="s">
        <v>6</v>
      </c>
      <c r="E33" s="7">
        <v>1.5760000000000001</v>
      </c>
      <c r="F33" s="7">
        <v>36298.49</v>
      </c>
      <c r="G33" s="7">
        <f t="shared" si="0"/>
        <v>42832.218199999996</v>
      </c>
    </row>
    <row r="34" spans="1:7">
      <c r="A34" s="6">
        <v>34</v>
      </c>
      <c r="B34" s="6">
        <v>13553</v>
      </c>
      <c r="C34" s="6" t="s">
        <v>762</v>
      </c>
      <c r="D34" s="6" t="s">
        <v>6</v>
      </c>
      <c r="E34" s="7">
        <v>6.3109999999999999</v>
      </c>
      <c r="F34" s="7">
        <v>31432.93</v>
      </c>
      <c r="G34" s="7">
        <f t="shared" si="0"/>
        <v>37090.857400000001</v>
      </c>
    </row>
    <row r="35" spans="1:7">
      <c r="A35" s="6">
        <v>35</v>
      </c>
      <c r="B35" s="6">
        <v>51623</v>
      </c>
      <c r="C35" s="6" t="s">
        <v>763</v>
      </c>
      <c r="D35" s="6" t="s">
        <v>6</v>
      </c>
      <c r="E35" s="7">
        <v>4.3220000000000001</v>
      </c>
      <c r="F35" s="7">
        <v>32917.370000000003</v>
      </c>
      <c r="G35" s="7">
        <f>F35*1.18</f>
        <v>38842.496599999999</v>
      </c>
    </row>
    <row r="36" spans="1:7">
      <c r="A36" s="6">
        <v>36</v>
      </c>
      <c r="B36" s="6">
        <v>172226</v>
      </c>
      <c r="C36" s="6" t="s">
        <v>764</v>
      </c>
      <c r="D36" s="6" t="s">
        <v>6</v>
      </c>
      <c r="E36" s="7">
        <v>5.3840000000000003</v>
      </c>
      <c r="F36" s="7">
        <v>38130.01</v>
      </c>
      <c r="G36" s="7">
        <f t="shared" si="0"/>
        <v>44993.411800000002</v>
      </c>
    </row>
    <row r="37" spans="1:7">
      <c r="A37" s="6">
        <v>37</v>
      </c>
      <c r="B37" s="6">
        <v>172227</v>
      </c>
      <c r="C37" s="6" t="s">
        <v>765</v>
      </c>
      <c r="D37" s="6" t="s">
        <v>6</v>
      </c>
      <c r="E37" s="7">
        <v>4.9249999999999998</v>
      </c>
      <c r="F37" s="7">
        <v>40533.69</v>
      </c>
      <c r="G37" s="7">
        <f t="shared" si="0"/>
        <v>47829.754200000003</v>
      </c>
    </row>
    <row r="38" spans="1:7">
      <c r="A38" s="6">
        <v>38</v>
      </c>
      <c r="B38" s="6">
        <v>172241</v>
      </c>
      <c r="C38" s="6" t="s">
        <v>766</v>
      </c>
      <c r="D38" s="6" t="s">
        <v>6</v>
      </c>
      <c r="E38" s="7" t="s">
        <v>980</v>
      </c>
      <c r="F38" s="7">
        <v>37881.35</v>
      </c>
      <c r="G38" s="7">
        <f t="shared" si="0"/>
        <v>44699.992999999995</v>
      </c>
    </row>
    <row r="39" spans="1:7">
      <c r="A39" s="6">
        <v>39</v>
      </c>
      <c r="B39" s="6">
        <v>88869</v>
      </c>
      <c r="C39" s="6" t="s">
        <v>767</v>
      </c>
      <c r="D39" s="6" t="s">
        <v>6</v>
      </c>
      <c r="E39" s="7">
        <v>5.9610000000000003</v>
      </c>
      <c r="F39" s="7">
        <v>42189</v>
      </c>
      <c r="G39" s="7">
        <f t="shared" si="0"/>
        <v>49783.02</v>
      </c>
    </row>
    <row r="40" spans="1:7">
      <c r="A40" s="6">
        <v>40</v>
      </c>
      <c r="B40" s="6">
        <v>85084</v>
      </c>
      <c r="C40" s="6" t="s">
        <v>768</v>
      </c>
      <c r="D40" s="6" t="s">
        <v>6</v>
      </c>
      <c r="E40" s="7">
        <v>3.5999999999999997E-2</v>
      </c>
      <c r="F40" s="7">
        <v>40138.33</v>
      </c>
      <c r="G40" s="7">
        <f t="shared" si="0"/>
        <v>47363.229399999997</v>
      </c>
    </row>
    <row r="41" spans="1:7">
      <c r="A41" s="6">
        <v>41</v>
      </c>
      <c r="B41" s="6">
        <v>40221</v>
      </c>
      <c r="C41" s="6" t="s">
        <v>725</v>
      </c>
      <c r="D41" s="6" t="s">
        <v>6</v>
      </c>
      <c r="E41" s="7">
        <v>34.243000000000002</v>
      </c>
      <c r="F41" s="7">
        <v>39288.47</v>
      </c>
      <c r="G41" s="7">
        <f t="shared" si="0"/>
        <v>46360.3946</v>
      </c>
    </row>
    <row r="42" spans="1:7">
      <c r="A42" s="6">
        <v>42</v>
      </c>
      <c r="B42" s="6">
        <v>88886</v>
      </c>
      <c r="C42" s="6" t="s">
        <v>726</v>
      </c>
      <c r="D42" s="6" t="s">
        <v>6</v>
      </c>
      <c r="E42" s="7">
        <v>0.43</v>
      </c>
      <c r="F42" s="7">
        <v>44237.279999999999</v>
      </c>
      <c r="G42" s="7">
        <f t="shared" si="0"/>
        <v>52199.990399999995</v>
      </c>
    </row>
    <row r="43" spans="1:7">
      <c r="A43" s="6">
        <v>43</v>
      </c>
      <c r="B43" s="6">
        <v>138476</v>
      </c>
      <c r="C43" s="6" t="s">
        <v>769</v>
      </c>
      <c r="D43" s="6" t="s">
        <v>6</v>
      </c>
      <c r="E43" s="7">
        <v>3.1629999999999998</v>
      </c>
      <c r="F43" s="7">
        <v>39564.83</v>
      </c>
      <c r="G43" s="7">
        <f t="shared" si="0"/>
        <v>46686.499400000001</v>
      </c>
    </row>
    <row r="44" spans="1:7">
      <c r="A44" s="6">
        <v>44</v>
      </c>
      <c r="B44" s="6">
        <v>171066</v>
      </c>
      <c r="C44" s="6" t="s">
        <v>770</v>
      </c>
      <c r="D44" s="6" t="s">
        <v>6</v>
      </c>
      <c r="E44" s="7" t="s">
        <v>981</v>
      </c>
      <c r="F44" s="7">
        <v>34958.82</v>
      </c>
      <c r="G44" s="7">
        <f t="shared" si="0"/>
        <v>41251.407599999999</v>
      </c>
    </row>
    <row r="45" spans="1:7">
      <c r="A45" s="6">
        <v>45</v>
      </c>
      <c r="B45" s="6">
        <v>71384</v>
      </c>
      <c r="C45" s="6" t="s">
        <v>771</v>
      </c>
      <c r="D45" s="6" t="s">
        <v>6</v>
      </c>
      <c r="E45" s="7">
        <v>1.1040000000000001</v>
      </c>
      <c r="F45" s="7">
        <v>43215.68</v>
      </c>
      <c r="G45" s="7">
        <f t="shared" si="0"/>
        <v>50994.502399999998</v>
      </c>
    </row>
    <row r="46" spans="1:7">
      <c r="A46" s="6">
        <v>46</v>
      </c>
      <c r="B46" s="6">
        <v>24942</v>
      </c>
      <c r="C46" s="6" t="s">
        <v>772</v>
      </c>
      <c r="D46" s="6" t="s">
        <v>6</v>
      </c>
      <c r="E46" s="7">
        <v>4.5069999999999997</v>
      </c>
      <c r="F46" s="7">
        <v>31449.439999999999</v>
      </c>
      <c r="G46" s="7">
        <f t="shared" si="0"/>
        <v>37110.339199999995</v>
      </c>
    </row>
    <row r="47" spans="1:7">
      <c r="A47" s="6">
        <v>47</v>
      </c>
      <c r="B47" s="6">
        <v>37133</v>
      </c>
      <c r="C47" s="6" t="s">
        <v>727</v>
      </c>
      <c r="D47" s="6" t="s">
        <v>6</v>
      </c>
      <c r="E47" s="7">
        <v>26.725000000000001</v>
      </c>
      <c r="F47" s="7">
        <v>33454.449999999997</v>
      </c>
      <c r="G47" s="7">
        <f t="shared" si="0"/>
        <v>39476.250999999997</v>
      </c>
    </row>
    <row r="48" spans="1:7">
      <c r="A48" s="6">
        <v>48</v>
      </c>
      <c r="B48" s="6">
        <v>73158</v>
      </c>
      <c r="C48" s="6" t="s">
        <v>728</v>
      </c>
      <c r="D48" s="6" t="s">
        <v>6</v>
      </c>
      <c r="E48" s="7">
        <v>9.7409999999999997</v>
      </c>
      <c r="F48" s="7">
        <v>28764.15</v>
      </c>
      <c r="G48" s="7">
        <f t="shared" si="0"/>
        <v>33941.697</v>
      </c>
    </row>
    <row r="49" spans="1:7">
      <c r="A49" s="6">
        <v>49</v>
      </c>
      <c r="B49" s="6">
        <v>64636</v>
      </c>
      <c r="C49" s="6" t="s">
        <v>773</v>
      </c>
      <c r="D49" s="6" t="s">
        <v>6</v>
      </c>
      <c r="E49" s="7">
        <v>9.3510000000000009</v>
      </c>
      <c r="F49" s="7">
        <v>28093.85</v>
      </c>
      <c r="G49" s="7">
        <f t="shared" si="0"/>
        <v>33150.742999999995</v>
      </c>
    </row>
    <row r="50" spans="1:7">
      <c r="A50" s="6">
        <v>50</v>
      </c>
      <c r="B50" s="6">
        <v>175008</v>
      </c>
      <c r="C50" s="6" t="s">
        <v>774</v>
      </c>
      <c r="D50" s="6" t="s">
        <v>6</v>
      </c>
      <c r="E50" s="7">
        <v>8.2919999999999998</v>
      </c>
      <c r="F50" s="7">
        <v>31694.92</v>
      </c>
      <c r="G50" s="7">
        <f t="shared" si="0"/>
        <v>37400.005599999997</v>
      </c>
    </row>
    <row r="51" spans="1:7">
      <c r="A51" s="6">
        <v>51</v>
      </c>
      <c r="B51" s="6">
        <v>152736</v>
      </c>
      <c r="C51" s="6" t="s">
        <v>775</v>
      </c>
      <c r="D51" s="6" t="s">
        <v>6</v>
      </c>
      <c r="E51" s="7">
        <v>6.2249999999999996</v>
      </c>
      <c r="F51" s="7">
        <v>30121.78</v>
      </c>
      <c r="G51" s="7">
        <f t="shared" si="0"/>
        <v>35543.700399999994</v>
      </c>
    </row>
    <row r="52" spans="1:7">
      <c r="A52" s="6">
        <v>52</v>
      </c>
      <c r="B52" s="6">
        <v>71272</v>
      </c>
      <c r="C52" s="6" t="s">
        <v>776</v>
      </c>
      <c r="D52" s="6" t="s">
        <v>6</v>
      </c>
      <c r="E52" s="7">
        <v>19.844999999999999</v>
      </c>
      <c r="F52" s="7">
        <v>31694.92</v>
      </c>
      <c r="G52" s="7">
        <f t="shared" si="0"/>
        <v>37400.005599999997</v>
      </c>
    </row>
    <row r="53" spans="1:7">
      <c r="A53" s="6">
        <v>53</v>
      </c>
      <c r="B53" s="6">
        <v>172462</v>
      </c>
      <c r="C53" s="6" t="s">
        <v>777</v>
      </c>
      <c r="D53" s="6" t="s">
        <v>6</v>
      </c>
      <c r="E53" s="7">
        <v>7.2389999999999999</v>
      </c>
      <c r="F53" s="7">
        <v>31694.92</v>
      </c>
      <c r="G53" s="7">
        <f t="shared" si="0"/>
        <v>37400.005599999997</v>
      </c>
    </row>
    <row r="54" spans="1:7">
      <c r="A54" s="6">
        <v>54</v>
      </c>
      <c r="B54" s="6">
        <v>180567</v>
      </c>
      <c r="C54" s="6" t="s">
        <v>778</v>
      </c>
      <c r="D54" s="6" t="s">
        <v>6</v>
      </c>
      <c r="E54" s="7">
        <v>65.917000000000002</v>
      </c>
      <c r="F54" s="7">
        <v>39830.699999999997</v>
      </c>
      <c r="G54" s="7">
        <f t="shared" si="0"/>
        <v>47000.225999999995</v>
      </c>
    </row>
    <row r="55" spans="1:7">
      <c r="A55" s="6">
        <v>55</v>
      </c>
      <c r="B55" s="6">
        <v>180568</v>
      </c>
      <c r="C55" s="6" t="s">
        <v>779</v>
      </c>
      <c r="D55" s="6" t="s">
        <v>6</v>
      </c>
      <c r="E55" s="7">
        <v>14.441000000000001</v>
      </c>
      <c r="F55" s="7">
        <v>39831.72</v>
      </c>
      <c r="G55" s="7">
        <f t="shared" si="0"/>
        <v>47001.429599999996</v>
      </c>
    </row>
    <row r="56" spans="1:7">
      <c r="A56" s="6">
        <v>56</v>
      </c>
      <c r="B56" s="6">
        <v>2495</v>
      </c>
      <c r="C56" s="6" t="s">
        <v>780</v>
      </c>
      <c r="D56" s="6" t="s">
        <v>6</v>
      </c>
      <c r="E56" s="7">
        <v>4.5190000000000001</v>
      </c>
      <c r="F56" s="7">
        <v>36018.94</v>
      </c>
      <c r="G56" s="7">
        <f t="shared" si="0"/>
        <v>42502.349199999997</v>
      </c>
    </row>
    <row r="57" spans="1:7">
      <c r="A57" s="6">
        <v>57</v>
      </c>
      <c r="B57" s="6">
        <v>181257</v>
      </c>
      <c r="C57" s="6" t="s">
        <v>781</v>
      </c>
      <c r="D57" s="6" t="s">
        <v>6</v>
      </c>
      <c r="E57" s="7">
        <v>94.686000000000007</v>
      </c>
      <c r="F57" s="7">
        <v>36008.870000000003</v>
      </c>
      <c r="G57" s="7">
        <f t="shared" si="0"/>
        <v>42490.4666</v>
      </c>
    </row>
    <row r="58" spans="1:7">
      <c r="A58" s="6">
        <v>58</v>
      </c>
      <c r="B58" s="6">
        <v>71169</v>
      </c>
      <c r="C58" s="6" t="s">
        <v>729</v>
      </c>
      <c r="D58" s="6" t="s">
        <v>6</v>
      </c>
      <c r="E58" s="7">
        <v>75.028999999999996</v>
      </c>
      <c r="F58" s="7">
        <v>33477.120000000003</v>
      </c>
      <c r="G58" s="7">
        <f t="shared" si="0"/>
        <v>39503.001600000003</v>
      </c>
    </row>
    <row r="59" spans="1:7">
      <c r="A59" s="6">
        <v>59</v>
      </c>
      <c r="B59" s="6">
        <v>34352</v>
      </c>
      <c r="C59" s="6" t="s">
        <v>782</v>
      </c>
      <c r="D59" s="6" t="s">
        <v>6</v>
      </c>
      <c r="E59" s="7">
        <v>1.042</v>
      </c>
      <c r="F59" s="7">
        <v>36469.03</v>
      </c>
      <c r="G59" s="7">
        <f t="shared" si="0"/>
        <v>43033.455399999999</v>
      </c>
    </row>
    <row r="60" spans="1:7">
      <c r="A60" s="6">
        <v>60</v>
      </c>
      <c r="B60" s="6">
        <v>166883</v>
      </c>
      <c r="C60" s="6" t="s">
        <v>108</v>
      </c>
      <c r="D60" s="6" t="s">
        <v>6</v>
      </c>
      <c r="E60" s="7">
        <v>5.3289999999999997</v>
      </c>
      <c r="F60" s="7">
        <v>36690.870000000003</v>
      </c>
      <c r="G60" s="7">
        <f t="shared" si="0"/>
        <v>43295.226600000002</v>
      </c>
    </row>
    <row r="61" spans="1:7">
      <c r="A61" s="6">
        <v>61</v>
      </c>
      <c r="B61" s="6">
        <v>25926</v>
      </c>
      <c r="C61" s="6" t="s">
        <v>783</v>
      </c>
      <c r="D61" s="6" t="s">
        <v>6</v>
      </c>
      <c r="E61" s="7">
        <v>0.56499999999999995</v>
      </c>
      <c r="F61" s="7">
        <v>35942.42</v>
      </c>
      <c r="G61" s="7">
        <f t="shared" si="0"/>
        <v>42412.055599999992</v>
      </c>
    </row>
    <row r="62" spans="1:7">
      <c r="A62" s="6">
        <v>62</v>
      </c>
      <c r="B62" s="6">
        <v>145622</v>
      </c>
      <c r="C62" s="6" t="s">
        <v>784</v>
      </c>
      <c r="D62" s="6" t="s">
        <v>6</v>
      </c>
      <c r="E62" s="7">
        <v>0.61299999999999999</v>
      </c>
      <c r="F62" s="7">
        <v>18543.16</v>
      </c>
      <c r="G62" s="7">
        <f t="shared" si="0"/>
        <v>21880.928799999998</v>
      </c>
    </row>
    <row r="63" spans="1:7">
      <c r="A63" s="6">
        <v>63</v>
      </c>
      <c r="B63" s="6">
        <v>2846</v>
      </c>
      <c r="C63" s="6" t="s">
        <v>131</v>
      </c>
      <c r="D63" s="6" t="s">
        <v>6</v>
      </c>
      <c r="E63" s="7">
        <v>0.98499999999999999</v>
      </c>
      <c r="F63" s="7">
        <v>31343.13</v>
      </c>
      <c r="G63" s="7">
        <f t="shared" si="0"/>
        <v>36984.893400000001</v>
      </c>
    </row>
    <row r="64" spans="1:7">
      <c r="A64" s="6">
        <v>64</v>
      </c>
      <c r="B64" s="6">
        <v>2929</v>
      </c>
      <c r="C64" s="6" t="s">
        <v>785</v>
      </c>
      <c r="D64" s="6" t="s">
        <v>6</v>
      </c>
      <c r="E64" s="7">
        <v>3.4820000000000002</v>
      </c>
      <c r="F64" s="7">
        <v>24801.45</v>
      </c>
      <c r="G64" s="7">
        <f t="shared" si="0"/>
        <v>29265.710999999999</v>
      </c>
    </row>
    <row r="65" spans="1:7">
      <c r="A65" s="6">
        <v>65</v>
      </c>
      <c r="B65" s="6">
        <v>2923</v>
      </c>
      <c r="C65" s="6" t="s">
        <v>786</v>
      </c>
      <c r="D65" s="6" t="s">
        <v>6</v>
      </c>
      <c r="E65" s="7">
        <v>17.786999999999999</v>
      </c>
      <c r="F65" s="7">
        <v>24208.22</v>
      </c>
      <c r="G65" s="7">
        <f t="shared" si="0"/>
        <v>28565.6996</v>
      </c>
    </row>
    <row r="66" spans="1:7">
      <c r="A66" s="6">
        <v>66</v>
      </c>
      <c r="B66" s="6">
        <v>7495</v>
      </c>
      <c r="C66" s="6" t="s">
        <v>787</v>
      </c>
      <c r="D66" s="6" t="s">
        <v>6</v>
      </c>
      <c r="E66" s="7">
        <v>3.8450000000000002</v>
      </c>
      <c r="F66" s="7">
        <v>23802.45</v>
      </c>
      <c r="G66" s="7">
        <f t="shared" ref="G66:G129" si="1">F66*1.18</f>
        <v>28086.891</v>
      </c>
    </row>
    <row r="67" spans="1:7">
      <c r="A67" s="6">
        <v>67</v>
      </c>
      <c r="B67" s="6">
        <v>152540</v>
      </c>
      <c r="C67" s="6" t="s">
        <v>788</v>
      </c>
      <c r="D67" s="6" t="s">
        <v>6</v>
      </c>
      <c r="E67" s="7">
        <v>0.99</v>
      </c>
      <c r="F67" s="7">
        <v>31889.83</v>
      </c>
      <c r="G67" s="7">
        <f t="shared" si="1"/>
        <v>37629.999400000001</v>
      </c>
    </row>
    <row r="68" spans="1:7">
      <c r="A68" s="6">
        <v>68</v>
      </c>
      <c r="B68" s="6">
        <v>6962</v>
      </c>
      <c r="C68" s="6" t="s">
        <v>789</v>
      </c>
      <c r="D68" s="6" t="s">
        <v>6</v>
      </c>
      <c r="E68" s="7">
        <v>2.5999999999999999E-2</v>
      </c>
      <c r="F68" s="7">
        <v>30226.15</v>
      </c>
      <c r="G68" s="7">
        <f t="shared" si="1"/>
        <v>35666.856999999996</v>
      </c>
    </row>
    <row r="69" spans="1:7">
      <c r="A69" s="6">
        <v>69</v>
      </c>
      <c r="B69" s="6">
        <v>187255</v>
      </c>
      <c r="C69" s="6" t="s">
        <v>790</v>
      </c>
      <c r="D69" s="6" t="s">
        <v>6</v>
      </c>
      <c r="E69" s="7">
        <v>0.104</v>
      </c>
      <c r="F69" s="7">
        <v>83211.83</v>
      </c>
      <c r="G69" s="7">
        <f t="shared" si="1"/>
        <v>98189.959399999992</v>
      </c>
    </row>
    <row r="70" spans="1:7">
      <c r="A70" s="6">
        <v>70</v>
      </c>
      <c r="B70" s="6">
        <v>129052</v>
      </c>
      <c r="C70" s="6" t="s">
        <v>791</v>
      </c>
      <c r="D70" s="6" t="s">
        <v>6</v>
      </c>
      <c r="E70" s="7">
        <v>1.7999999999999999E-2</v>
      </c>
      <c r="F70" s="7">
        <v>50000</v>
      </c>
      <c r="G70" s="7">
        <f t="shared" si="1"/>
        <v>59000</v>
      </c>
    </row>
    <row r="71" spans="1:7">
      <c r="A71" s="6">
        <v>71</v>
      </c>
      <c r="B71" s="6">
        <v>7357</v>
      </c>
      <c r="C71" s="6" t="s">
        <v>792</v>
      </c>
      <c r="D71" s="6" t="s">
        <v>6</v>
      </c>
      <c r="E71" s="7">
        <v>1.704</v>
      </c>
      <c r="F71" s="7">
        <v>27764.57</v>
      </c>
      <c r="G71" s="7">
        <f t="shared" si="1"/>
        <v>32762.192599999998</v>
      </c>
    </row>
    <row r="72" spans="1:7">
      <c r="A72" s="6">
        <v>72</v>
      </c>
      <c r="B72" s="6">
        <v>3507</v>
      </c>
      <c r="C72" s="6" t="s">
        <v>793</v>
      </c>
      <c r="D72" s="6" t="s">
        <v>6</v>
      </c>
      <c r="E72" s="7" t="s">
        <v>982</v>
      </c>
      <c r="F72" s="7">
        <v>35008.39</v>
      </c>
      <c r="G72" s="7">
        <f t="shared" si="1"/>
        <v>41309.900199999996</v>
      </c>
    </row>
    <row r="73" spans="1:7">
      <c r="A73" s="6">
        <v>73</v>
      </c>
      <c r="B73" s="6">
        <v>183008</v>
      </c>
      <c r="C73" s="6" t="s">
        <v>794</v>
      </c>
      <c r="D73" s="6" t="s">
        <v>6</v>
      </c>
      <c r="E73" s="7">
        <v>0.44800000000000001</v>
      </c>
      <c r="F73" s="7">
        <v>29661.03</v>
      </c>
      <c r="G73" s="7">
        <f t="shared" si="1"/>
        <v>35000.015399999997</v>
      </c>
    </row>
    <row r="74" spans="1:7">
      <c r="A74" s="6">
        <v>74</v>
      </c>
      <c r="B74" s="6">
        <v>3527</v>
      </c>
      <c r="C74" s="6" t="s">
        <v>795</v>
      </c>
      <c r="D74" s="6" t="s">
        <v>6</v>
      </c>
      <c r="E74" s="7">
        <v>0.15</v>
      </c>
      <c r="F74" s="7">
        <v>23083.47</v>
      </c>
      <c r="G74" s="7">
        <f t="shared" si="1"/>
        <v>27238.494599999998</v>
      </c>
    </row>
    <row r="75" spans="1:7">
      <c r="A75" s="6">
        <v>75</v>
      </c>
      <c r="B75" s="6">
        <v>6965</v>
      </c>
      <c r="C75" s="6" t="s">
        <v>796</v>
      </c>
      <c r="D75" s="6" t="s">
        <v>6</v>
      </c>
      <c r="E75" s="7">
        <v>5.319</v>
      </c>
      <c r="F75" s="7">
        <v>22584.75</v>
      </c>
      <c r="G75" s="7">
        <f t="shared" si="1"/>
        <v>26650.004999999997</v>
      </c>
    </row>
    <row r="76" spans="1:7">
      <c r="A76" s="6">
        <v>76</v>
      </c>
      <c r="B76" s="6">
        <v>3512</v>
      </c>
      <c r="C76" s="6" t="s">
        <v>797</v>
      </c>
      <c r="D76" s="6" t="s">
        <v>6</v>
      </c>
      <c r="E76" s="7">
        <v>1.3859999999999999</v>
      </c>
      <c r="F76" s="7">
        <v>20784.900000000001</v>
      </c>
      <c r="G76" s="7">
        <f t="shared" si="1"/>
        <v>24526.182000000001</v>
      </c>
    </row>
    <row r="77" spans="1:7">
      <c r="A77" s="6">
        <v>77</v>
      </c>
      <c r="B77" s="6">
        <v>153467</v>
      </c>
      <c r="C77" s="6" t="s">
        <v>798</v>
      </c>
      <c r="D77" s="6" t="s">
        <v>6</v>
      </c>
      <c r="E77" s="7">
        <v>1.4330000000000001</v>
      </c>
      <c r="F77" s="7">
        <v>26190.94</v>
      </c>
      <c r="G77" s="7">
        <f t="shared" si="1"/>
        <v>30905.309199999996</v>
      </c>
    </row>
    <row r="78" spans="1:7">
      <c r="A78" s="6">
        <v>78</v>
      </c>
      <c r="B78" s="6">
        <v>6966</v>
      </c>
      <c r="C78" s="6" t="s">
        <v>799</v>
      </c>
      <c r="D78" s="6" t="s">
        <v>6</v>
      </c>
      <c r="E78" s="7">
        <v>0.19400000000000001</v>
      </c>
      <c r="F78" s="7">
        <v>22378.400000000001</v>
      </c>
      <c r="G78" s="7">
        <f t="shared" si="1"/>
        <v>26406.511999999999</v>
      </c>
    </row>
    <row r="79" spans="1:7">
      <c r="A79" s="6">
        <v>79</v>
      </c>
      <c r="B79" s="6">
        <v>52598</v>
      </c>
      <c r="C79" s="6" t="s">
        <v>800</v>
      </c>
      <c r="D79" s="6" t="s">
        <v>6</v>
      </c>
      <c r="E79" s="7">
        <v>0.34300000000000003</v>
      </c>
      <c r="F79" s="7">
        <v>22539.8</v>
      </c>
      <c r="G79" s="7">
        <f t="shared" si="1"/>
        <v>26596.963999999996</v>
      </c>
    </row>
    <row r="80" spans="1:7">
      <c r="A80" s="6">
        <v>80</v>
      </c>
      <c r="B80" s="6">
        <v>142723</v>
      </c>
      <c r="C80" s="6" t="s">
        <v>801</v>
      </c>
      <c r="D80" s="6" t="s">
        <v>6</v>
      </c>
      <c r="E80" s="7">
        <v>0.52800000000000002</v>
      </c>
      <c r="F80" s="7">
        <v>23091.14</v>
      </c>
      <c r="G80" s="7">
        <f t="shared" si="1"/>
        <v>27247.545199999997</v>
      </c>
    </row>
    <row r="81" spans="1:7">
      <c r="A81" s="6">
        <v>81</v>
      </c>
      <c r="B81" s="6">
        <v>5225</v>
      </c>
      <c r="C81" s="6" t="s">
        <v>802</v>
      </c>
      <c r="D81" s="6" t="s">
        <v>6</v>
      </c>
      <c r="E81" s="7">
        <v>0.61399999999999999</v>
      </c>
      <c r="F81" s="7">
        <v>28813.58</v>
      </c>
      <c r="G81" s="7">
        <f t="shared" si="1"/>
        <v>34000.024400000002</v>
      </c>
    </row>
    <row r="82" spans="1:7">
      <c r="A82" s="6">
        <v>82</v>
      </c>
      <c r="B82" s="6">
        <v>146900</v>
      </c>
      <c r="C82" s="6" t="s">
        <v>803</v>
      </c>
      <c r="D82" s="6" t="s">
        <v>6</v>
      </c>
      <c r="E82" s="7">
        <v>0.71399999999999997</v>
      </c>
      <c r="F82" s="7">
        <v>23310.84</v>
      </c>
      <c r="G82" s="7">
        <f t="shared" si="1"/>
        <v>27506.7912</v>
      </c>
    </row>
    <row r="83" spans="1:7">
      <c r="A83" s="6">
        <v>83</v>
      </c>
      <c r="B83" s="6">
        <v>182699</v>
      </c>
      <c r="C83" s="6" t="s">
        <v>804</v>
      </c>
      <c r="D83" s="6" t="s">
        <v>6</v>
      </c>
      <c r="E83" s="7">
        <v>6.8000000000000005E-2</v>
      </c>
      <c r="F83" s="7">
        <v>26680.29</v>
      </c>
      <c r="G83" s="7">
        <f t="shared" si="1"/>
        <v>31482.742200000001</v>
      </c>
    </row>
    <row r="84" spans="1:7">
      <c r="A84" s="6">
        <v>84</v>
      </c>
      <c r="B84" s="6">
        <v>125431</v>
      </c>
      <c r="C84" s="6" t="s">
        <v>805</v>
      </c>
      <c r="D84" s="6" t="s">
        <v>6</v>
      </c>
      <c r="E84" s="7">
        <v>1.421</v>
      </c>
      <c r="F84" s="7">
        <v>23401.94</v>
      </c>
      <c r="G84" s="7">
        <f t="shared" si="1"/>
        <v>27614.289199999996</v>
      </c>
    </row>
    <row r="85" spans="1:7">
      <c r="A85" s="6">
        <v>85</v>
      </c>
      <c r="B85" s="6">
        <v>6963</v>
      </c>
      <c r="C85" s="6" t="s">
        <v>806</v>
      </c>
      <c r="D85" s="6" t="s">
        <v>6</v>
      </c>
      <c r="E85" s="7">
        <v>0.189</v>
      </c>
      <c r="F85" s="7">
        <v>31560.79</v>
      </c>
      <c r="G85" s="7">
        <f t="shared" si="1"/>
        <v>37241.732199999999</v>
      </c>
    </row>
    <row r="86" spans="1:7">
      <c r="A86" s="6">
        <v>86</v>
      </c>
      <c r="B86" s="6">
        <v>182485</v>
      </c>
      <c r="C86" s="6" t="s">
        <v>807</v>
      </c>
      <c r="D86" s="6" t="s">
        <v>6</v>
      </c>
      <c r="E86" s="7">
        <v>1.2999999999999999E-2</v>
      </c>
      <c r="F86" s="7">
        <v>101694.62</v>
      </c>
      <c r="G86" s="7">
        <f t="shared" si="1"/>
        <v>119999.65159999998</v>
      </c>
    </row>
    <row r="87" spans="1:7">
      <c r="A87" s="6">
        <v>87</v>
      </c>
      <c r="B87" s="6">
        <v>7341</v>
      </c>
      <c r="C87" s="6" t="s">
        <v>177</v>
      </c>
      <c r="D87" s="6" t="s">
        <v>6</v>
      </c>
      <c r="E87" s="7">
        <v>5.7000000000000002E-2</v>
      </c>
      <c r="F87" s="7">
        <v>29837.02</v>
      </c>
      <c r="G87" s="7">
        <f t="shared" si="1"/>
        <v>35207.683599999997</v>
      </c>
    </row>
    <row r="88" spans="1:7">
      <c r="A88" s="6">
        <v>88</v>
      </c>
      <c r="B88" s="6">
        <v>3561</v>
      </c>
      <c r="C88" s="6" t="s">
        <v>808</v>
      </c>
      <c r="D88" s="6" t="s">
        <v>6</v>
      </c>
      <c r="E88" s="7">
        <v>1.887</v>
      </c>
      <c r="F88" s="7">
        <v>34266.93</v>
      </c>
      <c r="G88" s="7">
        <f t="shared" si="1"/>
        <v>40434.977399999996</v>
      </c>
    </row>
    <row r="89" spans="1:7">
      <c r="A89" s="6">
        <v>89</v>
      </c>
      <c r="B89" s="6">
        <v>3571</v>
      </c>
      <c r="C89" s="6" t="s">
        <v>809</v>
      </c>
      <c r="D89" s="6" t="s">
        <v>6</v>
      </c>
      <c r="E89" s="7">
        <v>2.3410000000000002</v>
      </c>
      <c r="F89" s="7">
        <v>24199.07</v>
      </c>
      <c r="G89" s="7">
        <f t="shared" si="1"/>
        <v>28554.902599999998</v>
      </c>
    </row>
    <row r="90" spans="1:7">
      <c r="A90" s="6">
        <v>90</v>
      </c>
      <c r="B90" s="6">
        <v>6967</v>
      </c>
      <c r="C90" s="6" t="s">
        <v>810</v>
      </c>
      <c r="D90" s="6" t="s">
        <v>6</v>
      </c>
      <c r="E90" s="7">
        <v>4.4999999999999998E-2</v>
      </c>
      <c r="F90" s="7">
        <v>33333.56</v>
      </c>
      <c r="G90" s="7">
        <f t="shared" si="1"/>
        <v>39333.600799999993</v>
      </c>
    </row>
    <row r="91" spans="1:7">
      <c r="A91" s="6">
        <v>91</v>
      </c>
      <c r="B91" s="6">
        <v>3574</v>
      </c>
      <c r="C91" s="6" t="s">
        <v>811</v>
      </c>
      <c r="D91" s="6" t="s">
        <v>6</v>
      </c>
      <c r="E91" s="7">
        <v>4.8840000000000003</v>
      </c>
      <c r="F91" s="7">
        <v>26817.31</v>
      </c>
      <c r="G91" s="7">
        <f t="shared" si="1"/>
        <v>31644.425800000001</v>
      </c>
    </row>
    <row r="92" spans="1:7">
      <c r="A92" s="6">
        <v>92</v>
      </c>
      <c r="B92" s="6">
        <v>138176</v>
      </c>
      <c r="C92" s="6" t="s">
        <v>812</v>
      </c>
      <c r="D92" s="6" t="s">
        <v>6</v>
      </c>
      <c r="E92" s="7">
        <v>4.6390000000000002</v>
      </c>
      <c r="F92" s="7">
        <v>28528.09</v>
      </c>
      <c r="G92" s="7">
        <f t="shared" si="1"/>
        <v>33663.146199999996</v>
      </c>
    </row>
    <row r="93" spans="1:7">
      <c r="A93" s="6">
        <v>93</v>
      </c>
      <c r="B93" s="6">
        <v>182493</v>
      </c>
      <c r="C93" s="6" t="s">
        <v>813</v>
      </c>
      <c r="D93" s="6" t="s">
        <v>6</v>
      </c>
      <c r="E93" s="7">
        <v>0.05</v>
      </c>
      <c r="F93" s="7">
        <v>189727.4</v>
      </c>
      <c r="G93" s="7">
        <f t="shared" si="1"/>
        <v>223878.33199999999</v>
      </c>
    </row>
    <row r="94" spans="1:7">
      <c r="A94" s="6">
        <v>94</v>
      </c>
      <c r="B94" s="6">
        <v>140361</v>
      </c>
      <c r="C94" s="6" t="s">
        <v>814</v>
      </c>
      <c r="D94" s="6" t="s">
        <v>6</v>
      </c>
      <c r="E94" s="7">
        <v>10.314</v>
      </c>
      <c r="F94" s="7">
        <v>30169.49</v>
      </c>
      <c r="G94" s="7">
        <f t="shared" si="1"/>
        <v>35599.998200000002</v>
      </c>
    </row>
    <row r="95" spans="1:7">
      <c r="A95" s="6">
        <v>95</v>
      </c>
      <c r="B95" s="6">
        <v>138177</v>
      </c>
      <c r="C95" s="6" t="s">
        <v>199</v>
      </c>
      <c r="D95" s="6" t="s">
        <v>6</v>
      </c>
      <c r="E95" s="7" t="s">
        <v>983</v>
      </c>
      <c r="F95" s="7">
        <v>26778.07</v>
      </c>
      <c r="G95" s="7">
        <f t="shared" si="1"/>
        <v>31598.122599999999</v>
      </c>
    </row>
    <row r="96" spans="1:7">
      <c r="A96" s="6">
        <v>96</v>
      </c>
      <c r="B96" s="6">
        <v>3605</v>
      </c>
      <c r="C96" s="6" t="s">
        <v>815</v>
      </c>
      <c r="D96" s="6" t="s">
        <v>6</v>
      </c>
      <c r="E96" s="7">
        <v>8.3000000000000004E-2</v>
      </c>
      <c r="F96" s="7">
        <v>35325.78</v>
      </c>
      <c r="G96" s="7">
        <f t="shared" si="1"/>
        <v>41684.420399999995</v>
      </c>
    </row>
    <row r="97" spans="1:7">
      <c r="A97" s="6">
        <v>97</v>
      </c>
      <c r="B97" s="6">
        <v>35508</v>
      </c>
      <c r="C97" s="6" t="s">
        <v>816</v>
      </c>
      <c r="D97" s="6" t="s">
        <v>6</v>
      </c>
      <c r="E97" s="7">
        <v>1.8109999999999999</v>
      </c>
      <c r="F97" s="7">
        <v>29711.84</v>
      </c>
      <c r="G97" s="7">
        <f t="shared" si="1"/>
        <v>35059.9712</v>
      </c>
    </row>
    <row r="98" spans="1:7">
      <c r="A98" s="6">
        <v>98</v>
      </c>
      <c r="B98" s="6">
        <v>85355</v>
      </c>
      <c r="C98" s="6" t="s">
        <v>817</v>
      </c>
      <c r="D98" s="6" t="s">
        <v>6</v>
      </c>
      <c r="E98" s="7">
        <v>2.0939999999999999</v>
      </c>
      <c r="F98" s="7">
        <v>35219.53</v>
      </c>
      <c r="G98" s="7">
        <f t="shared" si="1"/>
        <v>41559.045399999995</v>
      </c>
    </row>
    <row r="99" spans="1:7">
      <c r="A99" s="6">
        <v>99</v>
      </c>
      <c r="B99" s="6">
        <v>7056</v>
      </c>
      <c r="C99" s="6" t="s">
        <v>818</v>
      </c>
      <c r="D99" s="6" t="s">
        <v>6</v>
      </c>
      <c r="E99" s="7">
        <v>6.8319999999999999</v>
      </c>
      <c r="F99" s="7">
        <v>22007.39</v>
      </c>
      <c r="G99" s="7">
        <f t="shared" si="1"/>
        <v>25968.7202</v>
      </c>
    </row>
    <row r="100" spans="1:7">
      <c r="A100" s="6">
        <v>100</v>
      </c>
      <c r="B100" s="6">
        <v>51582</v>
      </c>
      <c r="C100" s="6" t="s">
        <v>819</v>
      </c>
      <c r="D100" s="6" t="s">
        <v>6</v>
      </c>
      <c r="E100" s="7">
        <v>0.23899999999999999</v>
      </c>
      <c r="F100" s="7">
        <v>34750.17</v>
      </c>
      <c r="G100" s="7">
        <f t="shared" si="1"/>
        <v>41005.200599999996</v>
      </c>
    </row>
    <row r="101" spans="1:7">
      <c r="A101" s="6">
        <v>101</v>
      </c>
      <c r="B101" s="6">
        <v>146023</v>
      </c>
      <c r="C101" s="6" t="s">
        <v>820</v>
      </c>
      <c r="D101" s="6" t="s">
        <v>6</v>
      </c>
      <c r="E101" s="7">
        <v>0.94799999999999995</v>
      </c>
      <c r="F101" s="7">
        <v>180502.74</v>
      </c>
      <c r="G101" s="7">
        <f t="shared" si="1"/>
        <v>212993.23319999999</v>
      </c>
    </row>
    <row r="102" spans="1:7">
      <c r="A102" s="6">
        <v>102</v>
      </c>
      <c r="B102" s="6">
        <v>127038</v>
      </c>
      <c r="C102" s="6" t="s">
        <v>213</v>
      </c>
      <c r="D102" s="6" t="s">
        <v>6</v>
      </c>
      <c r="E102" s="7">
        <v>4.6879999999999997</v>
      </c>
      <c r="F102" s="7">
        <v>30015.71</v>
      </c>
      <c r="G102" s="7">
        <f t="shared" si="1"/>
        <v>35418.537799999998</v>
      </c>
    </row>
    <row r="103" spans="1:7">
      <c r="A103" s="6">
        <v>103</v>
      </c>
      <c r="B103" s="6">
        <v>151759</v>
      </c>
      <c r="C103" s="6" t="s">
        <v>821</v>
      </c>
      <c r="D103" s="6" t="s">
        <v>6</v>
      </c>
      <c r="E103" s="7">
        <v>0.02</v>
      </c>
      <c r="F103" s="7">
        <v>223483</v>
      </c>
      <c r="G103" s="7">
        <f t="shared" si="1"/>
        <v>263709.94</v>
      </c>
    </row>
    <row r="104" spans="1:7">
      <c r="A104" s="6">
        <v>104</v>
      </c>
      <c r="B104" s="6">
        <v>125039</v>
      </c>
      <c r="C104" s="6" t="s">
        <v>822</v>
      </c>
      <c r="D104" s="6" t="s">
        <v>6</v>
      </c>
      <c r="E104" s="7">
        <v>4.5250000000000004</v>
      </c>
      <c r="F104" s="7">
        <v>35415.26</v>
      </c>
      <c r="G104" s="7">
        <f t="shared" si="1"/>
        <v>41790.006800000003</v>
      </c>
    </row>
    <row r="105" spans="1:7">
      <c r="A105" s="6">
        <v>105</v>
      </c>
      <c r="B105" s="6">
        <v>3596</v>
      </c>
      <c r="C105" s="6" t="s">
        <v>217</v>
      </c>
      <c r="D105" s="6" t="s">
        <v>6</v>
      </c>
      <c r="E105" s="7">
        <v>0.48599999999999999</v>
      </c>
      <c r="F105" s="7">
        <v>24112.12</v>
      </c>
      <c r="G105" s="7">
        <f t="shared" si="1"/>
        <v>28452.301599999999</v>
      </c>
    </row>
    <row r="106" spans="1:7">
      <c r="A106" s="6">
        <v>106</v>
      </c>
      <c r="B106" s="6">
        <v>110186</v>
      </c>
      <c r="C106" s="6" t="s">
        <v>823</v>
      </c>
      <c r="D106" s="6" t="s">
        <v>6</v>
      </c>
      <c r="E106" s="7">
        <v>0.59699999999999998</v>
      </c>
      <c r="F106" s="7">
        <v>34469.72</v>
      </c>
      <c r="G106" s="7">
        <f t="shared" si="1"/>
        <v>40674.2696</v>
      </c>
    </row>
    <row r="107" spans="1:7">
      <c r="A107" s="6">
        <v>107</v>
      </c>
      <c r="B107" s="6">
        <v>183527</v>
      </c>
      <c r="C107" s="6" t="s">
        <v>824</v>
      </c>
      <c r="D107" s="6" t="s">
        <v>6</v>
      </c>
      <c r="E107" s="7">
        <v>2.012</v>
      </c>
      <c r="F107" s="7">
        <v>35423.730000000003</v>
      </c>
      <c r="G107" s="7">
        <f t="shared" si="1"/>
        <v>41800.001400000001</v>
      </c>
    </row>
    <row r="108" spans="1:7">
      <c r="A108" s="6">
        <v>108</v>
      </c>
      <c r="B108" s="6">
        <v>3617</v>
      </c>
      <c r="C108" s="6" t="s">
        <v>825</v>
      </c>
      <c r="D108" s="6" t="s">
        <v>6</v>
      </c>
      <c r="E108" s="7">
        <v>1.839</v>
      </c>
      <c r="F108" s="7">
        <v>32593.51</v>
      </c>
      <c r="G108" s="7">
        <f t="shared" si="1"/>
        <v>38460.341799999995</v>
      </c>
    </row>
    <row r="109" spans="1:7">
      <c r="A109" s="6">
        <v>109</v>
      </c>
      <c r="B109" s="6">
        <v>158637</v>
      </c>
      <c r="C109" s="6" t="s">
        <v>826</v>
      </c>
      <c r="D109" s="6" t="s">
        <v>6</v>
      </c>
      <c r="E109" s="7">
        <v>0.68400000000000005</v>
      </c>
      <c r="F109" s="7">
        <v>24386.86</v>
      </c>
      <c r="G109" s="7">
        <f t="shared" si="1"/>
        <v>28776.4948</v>
      </c>
    </row>
    <row r="110" spans="1:7">
      <c r="A110" s="6">
        <v>110</v>
      </c>
      <c r="B110" s="6">
        <v>143018</v>
      </c>
      <c r="C110" s="6" t="s">
        <v>827</v>
      </c>
      <c r="D110" s="6" t="s">
        <v>6</v>
      </c>
      <c r="E110" s="7">
        <v>1.978</v>
      </c>
      <c r="F110" s="7">
        <v>24980.42</v>
      </c>
      <c r="G110" s="7">
        <f t="shared" si="1"/>
        <v>29476.895599999996</v>
      </c>
    </row>
    <row r="111" spans="1:7">
      <c r="A111" s="6">
        <v>111</v>
      </c>
      <c r="B111" s="6">
        <v>38940</v>
      </c>
      <c r="C111" s="6" t="s">
        <v>828</v>
      </c>
      <c r="D111" s="6" t="s">
        <v>6</v>
      </c>
      <c r="E111" s="7">
        <v>6.4000000000000001E-2</v>
      </c>
      <c r="F111" s="7">
        <v>23601.72</v>
      </c>
      <c r="G111" s="7">
        <f t="shared" si="1"/>
        <v>27850.029600000002</v>
      </c>
    </row>
    <row r="112" spans="1:7">
      <c r="A112" s="6">
        <v>112</v>
      </c>
      <c r="B112" s="6">
        <v>36423</v>
      </c>
      <c r="C112" s="6" t="s">
        <v>829</v>
      </c>
      <c r="D112" s="6" t="s">
        <v>6</v>
      </c>
      <c r="E112" s="7">
        <v>0.31900000000000001</v>
      </c>
      <c r="F112" s="7">
        <v>21889.84</v>
      </c>
      <c r="G112" s="7">
        <f t="shared" si="1"/>
        <v>25830.011199999997</v>
      </c>
    </row>
    <row r="113" spans="1:7">
      <c r="A113" s="6">
        <v>113</v>
      </c>
      <c r="B113" s="6">
        <v>176232</v>
      </c>
      <c r="C113" s="6" t="s">
        <v>830</v>
      </c>
      <c r="D113" s="6" t="s">
        <v>4</v>
      </c>
      <c r="E113" s="7">
        <v>63.26</v>
      </c>
      <c r="F113" s="7">
        <v>686.06</v>
      </c>
      <c r="G113" s="7">
        <f t="shared" si="1"/>
        <v>809.55079999999987</v>
      </c>
    </row>
    <row r="114" spans="1:7">
      <c r="A114" s="6">
        <v>114</v>
      </c>
      <c r="B114" s="6">
        <v>182549</v>
      </c>
      <c r="C114" s="6" t="s">
        <v>830</v>
      </c>
      <c r="D114" s="6" t="s">
        <v>6</v>
      </c>
      <c r="E114" s="7">
        <v>2.4449999999999998</v>
      </c>
      <c r="F114" s="7">
        <v>35000</v>
      </c>
      <c r="G114" s="7">
        <f t="shared" si="1"/>
        <v>41300</v>
      </c>
    </row>
    <row r="115" spans="1:7">
      <c r="A115" s="6">
        <v>115</v>
      </c>
      <c r="B115" s="6">
        <v>178196</v>
      </c>
      <c r="C115" s="6" t="s">
        <v>831</v>
      </c>
      <c r="D115" s="6" t="s">
        <v>6</v>
      </c>
      <c r="E115" s="7">
        <v>2.016</v>
      </c>
      <c r="F115" s="7">
        <v>22760.01</v>
      </c>
      <c r="G115" s="7">
        <f t="shared" si="1"/>
        <v>26856.811799999996</v>
      </c>
    </row>
    <row r="116" spans="1:7">
      <c r="A116" s="6">
        <v>116</v>
      </c>
      <c r="B116" s="6">
        <v>182895</v>
      </c>
      <c r="C116" s="6" t="s">
        <v>832</v>
      </c>
      <c r="D116" s="6" t="s">
        <v>6</v>
      </c>
      <c r="E116" s="7">
        <v>6.5940000000000003</v>
      </c>
      <c r="F116" s="7">
        <v>39349.57</v>
      </c>
      <c r="G116" s="7">
        <f t="shared" si="1"/>
        <v>46432.492599999998</v>
      </c>
    </row>
    <row r="117" spans="1:7">
      <c r="A117" s="6">
        <v>117</v>
      </c>
      <c r="B117" s="6">
        <v>112099</v>
      </c>
      <c r="C117" s="6" t="s">
        <v>833</v>
      </c>
      <c r="D117" s="6" t="s">
        <v>4</v>
      </c>
      <c r="E117" s="7">
        <v>42.5</v>
      </c>
      <c r="F117" s="7">
        <v>300.77</v>
      </c>
      <c r="G117" s="7">
        <f t="shared" si="1"/>
        <v>354.90859999999998</v>
      </c>
    </row>
    <row r="118" spans="1:7">
      <c r="A118" s="6">
        <v>118</v>
      </c>
      <c r="B118" s="6">
        <v>184729</v>
      </c>
      <c r="C118" s="6" t="s">
        <v>834</v>
      </c>
      <c r="D118" s="6" t="s">
        <v>4</v>
      </c>
      <c r="E118" s="7" t="s">
        <v>984</v>
      </c>
      <c r="F118" s="7">
        <v>1640.9</v>
      </c>
      <c r="G118" s="7">
        <f t="shared" si="1"/>
        <v>1936.2619999999999</v>
      </c>
    </row>
    <row r="119" spans="1:7">
      <c r="A119" s="6">
        <v>119</v>
      </c>
      <c r="B119" s="6">
        <v>84008</v>
      </c>
      <c r="C119" s="6" t="s">
        <v>835</v>
      </c>
      <c r="D119" s="6" t="s">
        <v>4</v>
      </c>
      <c r="E119" s="7">
        <v>500</v>
      </c>
      <c r="F119" s="7">
        <v>235.85</v>
      </c>
      <c r="G119" s="7">
        <f t="shared" si="1"/>
        <v>278.303</v>
      </c>
    </row>
    <row r="120" spans="1:7">
      <c r="A120" s="6">
        <v>120</v>
      </c>
      <c r="B120" s="6">
        <v>69644</v>
      </c>
      <c r="C120" s="6" t="s">
        <v>836</v>
      </c>
      <c r="D120" s="6" t="s">
        <v>4</v>
      </c>
      <c r="E120" s="7">
        <v>879.75699999999995</v>
      </c>
      <c r="F120" s="7">
        <v>239.14</v>
      </c>
      <c r="G120" s="7">
        <f t="shared" si="1"/>
        <v>282.18519999999995</v>
      </c>
    </row>
    <row r="121" spans="1:7">
      <c r="A121" s="6">
        <v>121</v>
      </c>
      <c r="B121" s="6">
        <v>147034</v>
      </c>
      <c r="C121" s="6" t="s">
        <v>837</v>
      </c>
      <c r="D121" s="6" t="s">
        <v>6</v>
      </c>
      <c r="E121" s="7">
        <v>1.3049999999999999</v>
      </c>
      <c r="F121" s="7">
        <v>27941.13</v>
      </c>
      <c r="G121" s="7">
        <f t="shared" si="1"/>
        <v>32970.5334</v>
      </c>
    </row>
    <row r="122" spans="1:7">
      <c r="A122" s="6">
        <v>122</v>
      </c>
      <c r="B122" s="6">
        <v>170910</v>
      </c>
      <c r="C122" s="6" t="s">
        <v>838</v>
      </c>
      <c r="D122" s="6" t="s">
        <v>6</v>
      </c>
      <c r="E122" s="7">
        <v>0.05</v>
      </c>
      <c r="F122" s="7">
        <v>24067.8</v>
      </c>
      <c r="G122" s="7">
        <f t="shared" si="1"/>
        <v>28400.003999999997</v>
      </c>
    </row>
    <row r="123" spans="1:7">
      <c r="A123" s="6">
        <v>123</v>
      </c>
      <c r="B123" s="6">
        <v>147035</v>
      </c>
      <c r="C123" s="6" t="s">
        <v>839</v>
      </c>
      <c r="D123" s="6" t="s">
        <v>6</v>
      </c>
      <c r="E123" s="7">
        <v>0.42</v>
      </c>
      <c r="F123" s="7">
        <v>32448.79</v>
      </c>
      <c r="G123" s="7">
        <f t="shared" si="1"/>
        <v>38289.572200000002</v>
      </c>
    </row>
    <row r="124" spans="1:7">
      <c r="A124" s="6">
        <v>124</v>
      </c>
      <c r="B124" s="6">
        <v>32356</v>
      </c>
      <c r="C124" s="6" t="s">
        <v>840</v>
      </c>
      <c r="D124" s="6" t="s">
        <v>6</v>
      </c>
      <c r="E124" s="7">
        <v>1.8260000000000001</v>
      </c>
      <c r="F124" s="7">
        <v>28530.54</v>
      </c>
      <c r="G124" s="7">
        <f t="shared" si="1"/>
        <v>33666.037199999999</v>
      </c>
    </row>
    <row r="125" spans="1:7">
      <c r="A125" s="6">
        <v>125</v>
      </c>
      <c r="B125" s="6">
        <v>8499</v>
      </c>
      <c r="C125" s="6" t="s">
        <v>841</v>
      </c>
      <c r="D125" s="6" t="s">
        <v>6</v>
      </c>
      <c r="E125" s="7">
        <v>0.19800000000000001</v>
      </c>
      <c r="F125" s="7">
        <v>50814.49</v>
      </c>
      <c r="G125" s="7">
        <f t="shared" si="1"/>
        <v>59961.098199999993</v>
      </c>
    </row>
    <row r="126" spans="1:7">
      <c r="A126" s="6">
        <v>126</v>
      </c>
      <c r="B126" s="6">
        <v>131505</v>
      </c>
      <c r="C126" s="6" t="s">
        <v>842</v>
      </c>
      <c r="D126" s="6" t="s">
        <v>6</v>
      </c>
      <c r="E126" s="7">
        <v>0.20200000000000001</v>
      </c>
      <c r="F126" s="7">
        <v>28983.07</v>
      </c>
      <c r="G126" s="7">
        <f t="shared" si="1"/>
        <v>34200.022599999997</v>
      </c>
    </row>
    <row r="127" spans="1:7">
      <c r="A127" s="6">
        <v>127</v>
      </c>
      <c r="B127" s="6">
        <v>136971</v>
      </c>
      <c r="C127" s="6" t="s">
        <v>843</v>
      </c>
      <c r="D127" s="6" t="s">
        <v>6</v>
      </c>
      <c r="E127" s="7">
        <v>0.73699999999999999</v>
      </c>
      <c r="F127" s="7">
        <v>31126.82</v>
      </c>
      <c r="G127" s="7">
        <f t="shared" si="1"/>
        <v>36729.647599999997</v>
      </c>
    </row>
    <row r="128" spans="1:7">
      <c r="A128" s="6">
        <v>128</v>
      </c>
      <c r="B128" s="6">
        <v>44814</v>
      </c>
      <c r="C128" s="6" t="s">
        <v>844</v>
      </c>
      <c r="D128" s="6" t="s">
        <v>6</v>
      </c>
      <c r="E128" s="7">
        <v>0.09</v>
      </c>
      <c r="F128" s="7">
        <v>23550.89</v>
      </c>
      <c r="G128" s="7">
        <f t="shared" si="1"/>
        <v>27790.050199999998</v>
      </c>
    </row>
    <row r="129" spans="1:7">
      <c r="A129" s="6">
        <v>129</v>
      </c>
      <c r="B129" s="6">
        <v>135796</v>
      </c>
      <c r="C129" s="6" t="s">
        <v>845</v>
      </c>
      <c r="D129" s="6" t="s">
        <v>6</v>
      </c>
      <c r="E129" s="7">
        <v>0.82499999999999996</v>
      </c>
      <c r="F129" s="7">
        <v>28369.38</v>
      </c>
      <c r="G129" s="7">
        <f t="shared" si="1"/>
        <v>33475.868399999999</v>
      </c>
    </row>
    <row r="130" spans="1:7">
      <c r="A130" s="6">
        <v>130</v>
      </c>
      <c r="B130" s="6">
        <v>59099</v>
      </c>
      <c r="C130" s="6" t="s">
        <v>846</v>
      </c>
      <c r="D130" s="6" t="s">
        <v>6</v>
      </c>
      <c r="E130" s="7">
        <v>0.377</v>
      </c>
      <c r="F130" s="7">
        <v>16490.080000000002</v>
      </c>
      <c r="G130" s="7">
        <f t="shared" ref="G130:G193" si="2">F130*1.18</f>
        <v>19458.294400000002</v>
      </c>
    </row>
    <row r="131" spans="1:7">
      <c r="A131" s="6">
        <v>131</v>
      </c>
      <c r="B131" s="6">
        <v>3922</v>
      </c>
      <c r="C131" s="6" t="s">
        <v>277</v>
      </c>
      <c r="D131" s="6" t="s">
        <v>6</v>
      </c>
      <c r="E131" s="7">
        <v>2.452</v>
      </c>
      <c r="F131" s="7">
        <v>27503.599999999999</v>
      </c>
      <c r="G131" s="7">
        <f t="shared" si="2"/>
        <v>32454.247999999996</v>
      </c>
    </row>
    <row r="132" spans="1:7">
      <c r="A132" s="6">
        <v>132</v>
      </c>
      <c r="B132" s="6">
        <v>44846</v>
      </c>
      <c r="C132" s="6" t="s">
        <v>847</v>
      </c>
      <c r="D132" s="6" t="s">
        <v>6</v>
      </c>
      <c r="E132" s="7">
        <v>0.51300000000000001</v>
      </c>
      <c r="F132" s="7">
        <v>28004.11</v>
      </c>
      <c r="G132" s="7">
        <f t="shared" si="2"/>
        <v>33044.849799999996</v>
      </c>
    </row>
    <row r="133" spans="1:7">
      <c r="A133" s="6">
        <v>133</v>
      </c>
      <c r="B133" s="6">
        <v>180646</v>
      </c>
      <c r="C133" s="6" t="s">
        <v>848</v>
      </c>
      <c r="D133" s="6" t="s">
        <v>6</v>
      </c>
      <c r="E133" s="7">
        <v>1.2010000000000001</v>
      </c>
      <c r="F133" s="7">
        <v>27917.54</v>
      </c>
      <c r="G133" s="7">
        <f t="shared" si="2"/>
        <v>32942.697200000002</v>
      </c>
    </row>
    <row r="134" spans="1:7">
      <c r="A134" s="6">
        <v>134</v>
      </c>
      <c r="B134" s="6">
        <v>32117</v>
      </c>
      <c r="C134" s="6" t="s">
        <v>849</v>
      </c>
      <c r="D134" s="6" t="s">
        <v>4</v>
      </c>
      <c r="E134" s="7">
        <v>9877.07</v>
      </c>
      <c r="F134" s="7">
        <v>416.65</v>
      </c>
      <c r="G134" s="7">
        <f t="shared" si="2"/>
        <v>491.64699999999993</v>
      </c>
    </row>
    <row r="135" spans="1:7">
      <c r="A135" s="6">
        <v>135</v>
      </c>
      <c r="B135" s="6">
        <v>139795</v>
      </c>
      <c r="C135" s="6" t="s">
        <v>850</v>
      </c>
      <c r="D135" s="6" t="s">
        <v>4</v>
      </c>
      <c r="E135" s="7">
        <v>648.92999999999995</v>
      </c>
      <c r="F135" s="7">
        <v>334.22</v>
      </c>
      <c r="G135" s="7">
        <f t="shared" si="2"/>
        <v>394.37960000000004</v>
      </c>
    </row>
    <row r="136" spans="1:7">
      <c r="A136" s="6">
        <v>136</v>
      </c>
      <c r="B136" s="6">
        <v>127859</v>
      </c>
      <c r="C136" s="6" t="s">
        <v>851</v>
      </c>
      <c r="D136" s="6" t="s">
        <v>4</v>
      </c>
      <c r="E136" s="7">
        <v>544</v>
      </c>
      <c r="F136" s="7">
        <v>80.38</v>
      </c>
      <c r="G136" s="7">
        <f t="shared" si="2"/>
        <v>94.848399999999984</v>
      </c>
    </row>
    <row r="137" spans="1:7">
      <c r="A137" s="6">
        <v>137</v>
      </c>
      <c r="B137" s="6">
        <v>82798</v>
      </c>
      <c r="C137" s="6" t="s">
        <v>305</v>
      </c>
      <c r="D137" s="6" t="s">
        <v>4</v>
      </c>
      <c r="E137" s="7">
        <v>117.09</v>
      </c>
      <c r="F137" s="7">
        <v>48.37</v>
      </c>
      <c r="G137" s="7">
        <f t="shared" si="2"/>
        <v>57.076599999999992</v>
      </c>
    </row>
    <row r="138" spans="1:7">
      <c r="A138" s="6">
        <v>138</v>
      </c>
      <c r="B138" s="6">
        <v>125339</v>
      </c>
      <c r="C138" s="6" t="s">
        <v>852</v>
      </c>
      <c r="D138" s="6" t="s">
        <v>6</v>
      </c>
      <c r="E138" s="7">
        <v>4.9359999999999999</v>
      </c>
      <c r="F138" s="7">
        <v>28338.75</v>
      </c>
      <c r="G138" s="7">
        <f t="shared" si="2"/>
        <v>33439.724999999999</v>
      </c>
    </row>
    <row r="139" spans="1:7">
      <c r="A139" s="6">
        <v>139</v>
      </c>
      <c r="B139" s="6">
        <v>180138</v>
      </c>
      <c r="C139" s="6" t="s">
        <v>853</v>
      </c>
      <c r="D139" s="6" t="s">
        <v>6</v>
      </c>
      <c r="E139" s="7">
        <v>0.747</v>
      </c>
      <c r="F139" s="7">
        <v>40475.65</v>
      </c>
      <c r="G139" s="7">
        <f t="shared" si="2"/>
        <v>47761.267</v>
      </c>
    </row>
    <row r="140" spans="1:7">
      <c r="A140" s="6">
        <v>140</v>
      </c>
      <c r="B140" s="6">
        <v>184528</v>
      </c>
      <c r="C140" s="6" t="s">
        <v>854</v>
      </c>
      <c r="D140" s="6" t="s">
        <v>6</v>
      </c>
      <c r="E140" s="7">
        <v>0.52</v>
      </c>
      <c r="F140" s="7">
        <v>46008.480000000003</v>
      </c>
      <c r="G140" s="7">
        <f t="shared" si="2"/>
        <v>54290.006399999998</v>
      </c>
    </row>
    <row r="141" spans="1:7">
      <c r="A141" s="6">
        <v>141</v>
      </c>
      <c r="B141" s="6">
        <v>112374</v>
      </c>
      <c r="C141" s="6" t="s">
        <v>855</v>
      </c>
      <c r="D141" s="6" t="s">
        <v>985</v>
      </c>
      <c r="E141" s="7">
        <v>4</v>
      </c>
      <c r="F141" s="7">
        <v>23.73</v>
      </c>
      <c r="G141" s="7">
        <f t="shared" si="2"/>
        <v>28.0014</v>
      </c>
    </row>
    <row r="142" spans="1:7">
      <c r="A142" s="6">
        <v>142</v>
      </c>
      <c r="B142" s="6">
        <v>182705</v>
      </c>
      <c r="C142" s="6" t="s">
        <v>856</v>
      </c>
      <c r="D142" s="6" t="s">
        <v>6</v>
      </c>
      <c r="E142" s="7">
        <v>6.1769999999999996</v>
      </c>
      <c r="F142" s="7">
        <v>31150.61</v>
      </c>
      <c r="G142" s="7">
        <f t="shared" si="2"/>
        <v>36757.719799999999</v>
      </c>
    </row>
    <row r="143" spans="1:7">
      <c r="A143" s="6">
        <v>143</v>
      </c>
      <c r="B143" s="6">
        <v>182711</v>
      </c>
      <c r="C143" s="6" t="s">
        <v>857</v>
      </c>
      <c r="D143" s="6" t="s">
        <v>6</v>
      </c>
      <c r="E143" s="7">
        <v>6.391</v>
      </c>
      <c r="F143" s="7">
        <v>30376.69</v>
      </c>
      <c r="G143" s="7">
        <f t="shared" si="2"/>
        <v>35844.494199999994</v>
      </c>
    </row>
    <row r="144" spans="1:7">
      <c r="A144" s="6">
        <v>144</v>
      </c>
      <c r="B144" s="6">
        <v>182755</v>
      </c>
      <c r="C144" s="6" t="s">
        <v>858</v>
      </c>
      <c r="D144" s="6" t="s">
        <v>6</v>
      </c>
      <c r="E144" s="7">
        <v>1.1160000000000001</v>
      </c>
      <c r="F144" s="7">
        <v>29706.3</v>
      </c>
      <c r="G144" s="7">
        <f t="shared" si="2"/>
        <v>35053.433999999994</v>
      </c>
    </row>
    <row r="145" spans="1:7">
      <c r="A145" s="6">
        <v>145</v>
      </c>
      <c r="B145" s="6">
        <v>183161</v>
      </c>
      <c r="C145" s="6" t="s">
        <v>859</v>
      </c>
      <c r="D145" s="6" t="s">
        <v>6</v>
      </c>
      <c r="E145" s="7">
        <v>0.97399999999999998</v>
      </c>
      <c r="F145" s="7">
        <v>30433.29</v>
      </c>
      <c r="G145" s="7">
        <f t="shared" si="2"/>
        <v>35911.282200000001</v>
      </c>
    </row>
    <row r="146" spans="1:7">
      <c r="A146" s="6">
        <v>146</v>
      </c>
      <c r="B146" s="6">
        <v>182758</v>
      </c>
      <c r="C146" s="6" t="s">
        <v>860</v>
      </c>
      <c r="D146" s="6" t="s">
        <v>6</v>
      </c>
      <c r="E146" s="7">
        <v>0.26500000000000001</v>
      </c>
      <c r="F146" s="7">
        <v>38090.94</v>
      </c>
      <c r="G146" s="7">
        <f t="shared" si="2"/>
        <v>44947.309200000003</v>
      </c>
    </row>
    <row r="147" spans="1:7">
      <c r="A147" s="6">
        <v>147</v>
      </c>
      <c r="B147" s="6">
        <v>182760</v>
      </c>
      <c r="C147" s="6" t="s">
        <v>861</v>
      </c>
      <c r="D147" s="6" t="s">
        <v>6</v>
      </c>
      <c r="E147" s="7">
        <v>10.975</v>
      </c>
      <c r="F147" s="7">
        <v>31017.31</v>
      </c>
      <c r="G147" s="7">
        <f t="shared" si="2"/>
        <v>36600.425799999997</v>
      </c>
    </row>
    <row r="148" spans="1:7">
      <c r="A148" s="6">
        <v>148</v>
      </c>
      <c r="B148" s="6">
        <v>182761</v>
      </c>
      <c r="C148" s="6" t="s">
        <v>862</v>
      </c>
      <c r="D148" s="6" t="s">
        <v>6</v>
      </c>
      <c r="E148" s="7">
        <v>4.4370000000000003</v>
      </c>
      <c r="F148" s="7">
        <v>29587.919999999998</v>
      </c>
      <c r="G148" s="7">
        <f t="shared" si="2"/>
        <v>34913.745599999995</v>
      </c>
    </row>
    <row r="149" spans="1:7">
      <c r="A149" s="6">
        <v>149</v>
      </c>
      <c r="B149" s="6">
        <v>182786</v>
      </c>
      <c r="C149" s="6" t="s">
        <v>863</v>
      </c>
      <c r="D149" s="6" t="s">
        <v>6</v>
      </c>
      <c r="E149" s="7">
        <v>4.415</v>
      </c>
      <c r="F149" s="7">
        <v>32606.959999999999</v>
      </c>
      <c r="G149" s="7">
        <f t="shared" si="2"/>
        <v>38476.212799999994</v>
      </c>
    </row>
    <row r="150" spans="1:7">
      <c r="A150" s="6">
        <v>150</v>
      </c>
      <c r="B150" s="6">
        <v>182763</v>
      </c>
      <c r="C150" s="6" t="s">
        <v>864</v>
      </c>
      <c r="D150" s="6" t="s">
        <v>6</v>
      </c>
      <c r="E150" s="7" t="s">
        <v>986</v>
      </c>
      <c r="F150" s="7">
        <v>32867.26</v>
      </c>
      <c r="G150" s="7">
        <f t="shared" si="2"/>
        <v>38783.366800000003</v>
      </c>
    </row>
    <row r="151" spans="1:7">
      <c r="A151" s="6">
        <v>151</v>
      </c>
      <c r="B151" s="6">
        <v>182764</v>
      </c>
      <c r="C151" s="6" t="s">
        <v>865</v>
      </c>
      <c r="D151" s="6" t="s">
        <v>6</v>
      </c>
      <c r="E151" s="7">
        <v>0.16300000000000001</v>
      </c>
      <c r="F151" s="7">
        <v>35779.26</v>
      </c>
      <c r="G151" s="7">
        <f t="shared" si="2"/>
        <v>42219.5268</v>
      </c>
    </row>
    <row r="152" spans="1:7">
      <c r="A152" s="6">
        <v>152</v>
      </c>
      <c r="B152" s="6">
        <v>182765</v>
      </c>
      <c r="C152" s="6" t="s">
        <v>866</v>
      </c>
      <c r="D152" s="6" t="s">
        <v>6</v>
      </c>
      <c r="E152" s="7">
        <v>0.58799999999999997</v>
      </c>
      <c r="F152" s="7">
        <v>36949.17</v>
      </c>
      <c r="G152" s="7">
        <f t="shared" si="2"/>
        <v>43600.020599999996</v>
      </c>
    </row>
    <row r="153" spans="1:7">
      <c r="A153" s="6">
        <v>153</v>
      </c>
      <c r="B153" s="6">
        <v>182729</v>
      </c>
      <c r="C153" s="6" t="s">
        <v>867</v>
      </c>
      <c r="D153" s="6" t="s">
        <v>6</v>
      </c>
      <c r="E153" s="7">
        <v>3.6440000000000001</v>
      </c>
      <c r="F153" s="7">
        <v>32226.18</v>
      </c>
      <c r="G153" s="7">
        <f t="shared" si="2"/>
        <v>38026.892399999997</v>
      </c>
    </row>
    <row r="154" spans="1:7">
      <c r="A154" s="6">
        <v>154</v>
      </c>
      <c r="B154" s="6">
        <v>182732</v>
      </c>
      <c r="C154" s="6" t="s">
        <v>868</v>
      </c>
      <c r="D154" s="6" t="s">
        <v>6</v>
      </c>
      <c r="E154" s="7">
        <v>0.85799999999999998</v>
      </c>
      <c r="F154" s="7">
        <v>32253.72</v>
      </c>
      <c r="G154" s="7">
        <f t="shared" si="2"/>
        <v>38059.389600000002</v>
      </c>
    </row>
    <row r="155" spans="1:7">
      <c r="A155" s="6">
        <v>155</v>
      </c>
      <c r="B155" s="6">
        <v>182733</v>
      </c>
      <c r="C155" s="6" t="s">
        <v>869</v>
      </c>
      <c r="D155" s="6" t="s">
        <v>6</v>
      </c>
      <c r="E155" s="7">
        <v>1.397</v>
      </c>
      <c r="F155" s="7">
        <v>31186.44</v>
      </c>
      <c r="G155" s="7">
        <f t="shared" si="2"/>
        <v>36799.999199999998</v>
      </c>
    </row>
    <row r="156" spans="1:7">
      <c r="A156" s="6">
        <v>156</v>
      </c>
      <c r="B156" s="6">
        <v>182775</v>
      </c>
      <c r="C156" s="6" t="s">
        <v>870</v>
      </c>
      <c r="D156" s="6" t="s">
        <v>6</v>
      </c>
      <c r="E156" s="7">
        <v>9.2210000000000001</v>
      </c>
      <c r="F156" s="7">
        <v>30632.01</v>
      </c>
      <c r="G156" s="7">
        <f t="shared" si="2"/>
        <v>36145.771799999995</v>
      </c>
    </row>
    <row r="157" spans="1:7">
      <c r="A157" s="6">
        <v>157</v>
      </c>
      <c r="B157" s="6">
        <v>182742</v>
      </c>
      <c r="C157" s="6" t="s">
        <v>871</v>
      </c>
      <c r="D157" s="6" t="s">
        <v>6</v>
      </c>
      <c r="E157" s="7">
        <v>0.12</v>
      </c>
      <c r="F157" s="7">
        <v>36547.33</v>
      </c>
      <c r="G157" s="7">
        <f t="shared" si="2"/>
        <v>43125.849399999999</v>
      </c>
    </row>
    <row r="158" spans="1:7">
      <c r="A158" s="6">
        <v>158</v>
      </c>
      <c r="B158" s="6">
        <v>182743</v>
      </c>
      <c r="C158" s="6" t="s">
        <v>872</v>
      </c>
      <c r="D158" s="6" t="s">
        <v>6</v>
      </c>
      <c r="E158" s="7">
        <v>0.27</v>
      </c>
      <c r="F158" s="7">
        <v>36616.589999999997</v>
      </c>
      <c r="G158" s="7">
        <f t="shared" si="2"/>
        <v>43207.576199999996</v>
      </c>
    </row>
    <row r="159" spans="1:7">
      <c r="A159" s="6">
        <v>159</v>
      </c>
      <c r="B159" s="6">
        <v>182809</v>
      </c>
      <c r="C159" s="6" t="s">
        <v>873</v>
      </c>
      <c r="D159" s="6" t="s">
        <v>6</v>
      </c>
      <c r="E159" s="7">
        <v>0.59299999999999997</v>
      </c>
      <c r="F159" s="7">
        <v>50211.87</v>
      </c>
      <c r="G159" s="7">
        <f t="shared" si="2"/>
        <v>59250.006600000001</v>
      </c>
    </row>
    <row r="160" spans="1:7">
      <c r="A160" s="6">
        <v>160</v>
      </c>
      <c r="B160" s="6">
        <v>182745</v>
      </c>
      <c r="C160" s="6" t="s">
        <v>874</v>
      </c>
      <c r="D160" s="6" t="s">
        <v>985</v>
      </c>
      <c r="E160" s="7">
        <v>3</v>
      </c>
      <c r="F160" s="7">
        <v>281.36</v>
      </c>
      <c r="G160" s="7">
        <f t="shared" si="2"/>
        <v>332.00479999999999</v>
      </c>
    </row>
    <row r="161" spans="1:7">
      <c r="A161" s="6">
        <v>161</v>
      </c>
      <c r="B161" s="6">
        <v>182746</v>
      </c>
      <c r="C161" s="6" t="s">
        <v>875</v>
      </c>
      <c r="D161" s="6" t="s">
        <v>985</v>
      </c>
      <c r="E161" s="7">
        <v>8</v>
      </c>
      <c r="F161" s="7">
        <v>341.53</v>
      </c>
      <c r="G161" s="7">
        <f t="shared" si="2"/>
        <v>403.00539999999995</v>
      </c>
    </row>
    <row r="162" spans="1:7">
      <c r="A162" s="6">
        <v>162</v>
      </c>
      <c r="B162" s="6">
        <v>182747</v>
      </c>
      <c r="C162" s="6" t="s">
        <v>876</v>
      </c>
      <c r="D162" s="6" t="s">
        <v>985</v>
      </c>
      <c r="E162" s="7">
        <v>6</v>
      </c>
      <c r="F162" s="7">
        <v>1735.95</v>
      </c>
      <c r="G162" s="7">
        <f t="shared" si="2"/>
        <v>2048.4209999999998</v>
      </c>
    </row>
    <row r="163" spans="1:7">
      <c r="A163" s="6">
        <v>163</v>
      </c>
      <c r="B163" s="6">
        <v>182748</v>
      </c>
      <c r="C163" s="6" t="s">
        <v>877</v>
      </c>
      <c r="D163" s="6" t="s">
        <v>985</v>
      </c>
      <c r="E163" s="7">
        <v>9</v>
      </c>
      <c r="F163" s="7">
        <v>867.45</v>
      </c>
      <c r="G163" s="7">
        <f t="shared" si="2"/>
        <v>1023.591</v>
      </c>
    </row>
    <row r="164" spans="1:7">
      <c r="A164" s="6">
        <v>164</v>
      </c>
      <c r="B164" s="6">
        <v>182749</v>
      </c>
      <c r="C164" s="6" t="s">
        <v>878</v>
      </c>
      <c r="D164" s="6" t="s">
        <v>985</v>
      </c>
      <c r="E164" s="7">
        <v>13</v>
      </c>
      <c r="F164" s="7">
        <v>552.44000000000005</v>
      </c>
      <c r="G164" s="7">
        <f t="shared" si="2"/>
        <v>651.87920000000008</v>
      </c>
    </row>
    <row r="165" spans="1:7">
      <c r="A165" s="6">
        <v>165</v>
      </c>
      <c r="B165" s="6">
        <v>182709</v>
      </c>
      <c r="C165" s="6" t="s">
        <v>879</v>
      </c>
      <c r="D165" s="6" t="s">
        <v>6</v>
      </c>
      <c r="E165" s="7">
        <v>1.446</v>
      </c>
      <c r="F165" s="7">
        <v>44481.22</v>
      </c>
      <c r="G165" s="7">
        <f t="shared" si="2"/>
        <v>52487.839599999999</v>
      </c>
    </row>
    <row r="166" spans="1:7">
      <c r="A166" s="6">
        <v>166</v>
      </c>
      <c r="B166" s="6">
        <v>182710</v>
      </c>
      <c r="C166" s="6" t="s">
        <v>880</v>
      </c>
      <c r="D166" s="6" t="s">
        <v>6</v>
      </c>
      <c r="E166" s="7">
        <v>0.123</v>
      </c>
      <c r="F166" s="7">
        <v>60442.93</v>
      </c>
      <c r="G166" s="7">
        <f t="shared" si="2"/>
        <v>71322.657399999996</v>
      </c>
    </row>
    <row r="167" spans="1:7">
      <c r="A167" s="6">
        <v>167</v>
      </c>
      <c r="B167" s="6">
        <v>182713</v>
      </c>
      <c r="C167" s="6" t="s">
        <v>881</v>
      </c>
      <c r="D167" s="6" t="s">
        <v>6</v>
      </c>
      <c r="E167" s="7" t="s">
        <v>987</v>
      </c>
      <c r="F167" s="7">
        <v>37288.129999999997</v>
      </c>
      <c r="G167" s="7">
        <f t="shared" si="2"/>
        <v>43999.993399999992</v>
      </c>
    </row>
    <row r="168" spans="1:7">
      <c r="A168" s="6">
        <v>168</v>
      </c>
      <c r="B168" s="6">
        <v>182776</v>
      </c>
      <c r="C168" s="6" t="s">
        <v>882</v>
      </c>
      <c r="D168" s="6" t="s">
        <v>6</v>
      </c>
      <c r="E168" s="7">
        <v>1.4999999999999999E-2</v>
      </c>
      <c r="F168" s="7">
        <v>42878.67</v>
      </c>
      <c r="G168" s="7">
        <f t="shared" si="2"/>
        <v>50596.830599999994</v>
      </c>
    </row>
    <row r="169" spans="1:7">
      <c r="A169" s="6">
        <v>169</v>
      </c>
      <c r="B169" s="6">
        <v>182777</v>
      </c>
      <c r="C169" s="6" t="s">
        <v>883</v>
      </c>
      <c r="D169" s="6" t="s">
        <v>6</v>
      </c>
      <c r="E169" s="7">
        <v>0.20899999999999999</v>
      </c>
      <c r="F169" s="7">
        <v>30467.18</v>
      </c>
      <c r="G169" s="7">
        <f t="shared" si="2"/>
        <v>35951.272400000002</v>
      </c>
    </row>
    <row r="170" spans="1:7">
      <c r="A170" s="6">
        <v>170</v>
      </c>
      <c r="B170" s="6">
        <v>182718</v>
      </c>
      <c r="C170" s="6" t="s">
        <v>884</v>
      </c>
      <c r="D170" s="6" t="s">
        <v>6</v>
      </c>
      <c r="E170" s="7">
        <v>0.126</v>
      </c>
      <c r="F170" s="7">
        <v>31457.06</v>
      </c>
      <c r="G170" s="7">
        <f t="shared" si="2"/>
        <v>37119.330799999996</v>
      </c>
    </row>
    <row r="171" spans="1:7">
      <c r="A171" s="6">
        <v>171</v>
      </c>
      <c r="B171" s="6">
        <v>182717</v>
      </c>
      <c r="C171" s="6" t="s">
        <v>885</v>
      </c>
      <c r="D171" s="6" t="s">
        <v>6</v>
      </c>
      <c r="E171" s="7">
        <v>1.0289999999999999</v>
      </c>
      <c r="F171" s="7">
        <v>34322.03</v>
      </c>
      <c r="G171" s="7">
        <f t="shared" si="2"/>
        <v>40499.9954</v>
      </c>
    </row>
    <row r="172" spans="1:7">
      <c r="A172" s="6">
        <v>172</v>
      </c>
      <c r="B172" s="6">
        <v>182721</v>
      </c>
      <c r="C172" s="6" t="s">
        <v>886</v>
      </c>
      <c r="D172" s="6" t="s">
        <v>6</v>
      </c>
      <c r="E172" s="7">
        <v>0.29099999999999998</v>
      </c>
      <c r="F172" s="7">
        <v>39587.629999999997</v>
      </c>
      <c r="G172" s="7">
        <f t="shared" si="2"/>
        <v>46713.403399999996</v>
      </c>
    </row>
    <row r="173" spans="1:7">
      <c r="A173" s="6">
        <v>173</v>
      </c>
      <c r="B173" s="6">
        <v>182778</v>
      </c>
      <c r="C173" s="6" t="s">
        <v>887</v>
      </c>
      <c r="D173" s="6" t="s">
        <v>6</v>
      </c>
      <c r="E173" s="7">
        <v>3.4049999999999998</v>
      </c>
      <c r="F173" s="7">
        <v>31696.67</v>
      </c>
      <c r="G173" s="7">
        <f t="shared" si="2"/>
        <v>37402.070599999999</v>
      </c>
    </row>
    <row r="174" spans="1:7">
      <c r="A174" s="6">
        <v>174</v>
      </c>
      <c r="B174" s="6">
        <v>182907</v>
      </c>
      <c r="C174" s="6" t="s">
        <v>888</v>
      </c>
      <c r="D174" s="6" t="s">
        <v>6</v>
      </c>
      <c r="E174" s="7">
        <v>0.67</v>
      </c>
      <c r="F174" s="7">
        <v>28689.21</v>
      </c>
      <c r="G174" s="7">
        <f t="shared" si="2"/>
        <v>33853.267799999994</v>
      </c>
    </row>
    <row r="175" spans="1:7">
      <c r="A175" s="6">
        <v>175</v>
      </c>
      <c r="B175" s="6">
        <v>182723</v>
      </c>
      <c r="C175" s="6" t="s">
        <v>889</v>
      </c>
      <c r="D175" s="6" t="s">
        <v>6</v>
      </c>
      <c r="E175" s="7" t="s">
        <v>988</v>
      </c>
      <c r="F175" s="7">
        <v>37748.230000000003</v>
      </c>
      <c r="G175" s="7">
        <f t="shared" si="2"/>
        <v>44542.911400000005</v>
      </c>
    </row>
    <row r="176" spans="1:7">
      <c r="A176" s="6">
        <v>176</v>
      </c>
      <c r="B176" s="6">
        <v>182724</v>
      </c>
      <c r="C176" s="6" t="s">
        <v>890</v>
      </c>
      <c r="D176" s="6" t="s">
        <v>6</v>
      </c>
      <c r="E176" s="7">
        <v>0.42699999999999999</v>
      </c>
      <c r="F176" s="7">
        <v>33585.22</v>
      </c>
      <c r="G176" s="7">
        <f t="shared" si="2"/>
        <v>39630.559600000001</v>
      </c>
    </row>
    <row r="177" spans="1:7">
      <c r="A177" s="6">
        <v>177</v>
      </c>
      <c r="B177" s="6">
        <v>185362</v>
      </c>
      <c r="C177" s="6" t="s">
        <v>891</v>
      </c>
      <c r="D177" s="6" t="s">
        <v>6</v>
      </c>
      <c r="E177" s="7">
        <v>2.7E-2</v>
      </c>
      <c r="F177" s="7">
        <v>88996.67</v>
      </c>
      <c r="G177" s="7">
        <f t="shared" si="2"/>
        <v>105016.07059999999</v>
      </c>
    </row>
    <row r="178" spans="1:7">
      <c r="A178" s="6">
        <v>178</v>
      </c>
      <c r="B178" s="6">
        <v>182725</v>
      </c>
      <c r="C178" s="6" t="s">
        <v>892</v>
      </c>
      <c r="D178" s="6" t="s">
        <v>6</v>
      </c>
      <c r="E178" s="7">
        <v>3.6179999999999999</v>
      </c>
      <c r="F178" s="7">
        <v>35876.06</v>
      </c>
      <c r="G178" s="7">
        <f t="shared" si="2"/>
        <v>42333.750799999994</v>
      </c>
    </row>
    <row r="179" spans="1:7">
      <c r="A179" s="6">
        <v>179</v>
      </c>
      <c r="B179" s="6">
        <v>182727</v>
      </c>
      <c r="C179" s="6" t="s">
        <v>893</v>
      </c>
      <c r="D179" s="6" t="s">
        <v>6</v>
      </c>
      <c r="E179" s="7">
        <v>1.2809999999999999</v>
      </c>
      <c r="F179" s="7">
        <v>34681.910000000003</v>
      </c>
      <c r="G179" s="7">
        <f t="shared" si="2"/>
        <v>40924.6538</v>
      </c>
    </row>
    <row r="180" spans="1:7">
      <c r="A180" s="6">
        <v>180</v>
      </c>
      <c r="B180" s="6">
        <v>182728</v>
      </c>
      <c r="C180" s="6" t="s">
        <v>894</v>
      </c>
      <c r="D180" s="6" t="s">
        <v>6</v>
      </c>
      <c r="E180" s="7">
        <v>2.0760000000000001</v>
      </c>
      <c r="F180" s="7">
        <v>37922.82</v>
      </c>
      <c r="G180" s="7">
        <f t="shared" si="2"/>
        <v>44748.927599999995</v>
      </c>
    </row>
    <row r="181" spans="1:7">
      <c r="A181" s="6">
        <v>181</v>
      </c>
      <c r="B181" s="6">
        <v>182779</v>
      </c>
      <c r="C181" s="6" t="s">
        <v>895</v>
      </c>
      <c r="D181" s="6" t="s">
        <v>6</v>
      </c>
      <c r="E181" s="7">
        <v>13.58</v>
      </c>
      <c r="F181" s="7">
        <v>25469.32</v>
      </c>
      <c r="G181" s="7">
        <f t="shared" si="2"/>
        <v>30053.797599999998</v>
      </c>
    </row>
    <row r="182" spans="1:7">
      <c r="A182" s="6">
        <v>182</v>
      </c>
      <c r="B182" s="6">
        <v>182730</v>
      </c>
      <c r="C182" s="6" t="s">
        <v>896</v>
      </c>
      <c r="D182" s="6" t="s">
        <v>6</v>
      </c>
      <c r="E182" s="7">
        <v>47.64</v>
      </c>
      <c r="F182" s="7">
        <v>48036.71</v>
      </c>
      <c r="G182" s="7">
        <f t="shared" si="2"/>
        <v>56683.317799999997</v>
      </c>
    </row>
    <row r="183" spans="1:7">
      <c r="A183" s="6">
        <v>183</v>
      </c>
      <c r="B183" s="6">
        <v>182731</v>
      </c>
      <c r="C183" s="6" t="s">
        <v>897</v>
      </c>
      <c r="D183" s="6" t="s">
        <v>6</v>
      </c>
      <c r="E183" s="7">
        <v>5.5E-2</v>
      </c>
      <c r="F183" s="7">
        <v>28600.18</v>
      </c>
      <c r="G183" s="7">
        <f t="shared" si="2"/>
        <v>33748.212399999997</v>
      </c>
    </row>
    <row r="184" spans="1:7">
      <c r="A184" s="6">
        <v>184</v>
      </c>
      <c r="B184" s="6">
        <v>182780</v>
      </c>
      <c r="C184" s="6" t="s">
        <v>898</v>
      </c>
      <c r="D184" s="6" t="s">
        <v>6</v>
      </c>
      <c r="E184" s="7">
        <v>35.521000000000001</v>
      </c>
      <c r="F184" s="7">
        <v>52708.95</v>
      </c>
      <c r="G184" s="7">
        <f t="shared" si="2"/>
        <v>62196.560999999994</v>
      </c>
    </row>
    <row r="185" spans="1:7">
      <c r="A185" s="6">
        <v>185</v>
      </c>
      <c r="B185" s="6">
        <v>182734</v>
      </c>
      <c r="C185" s="6" t="s">
        <v>899</v>
      </c>
      <c r="D185" s="6" t="s">
        <v>6</v>
      </c>
      <c r="E185" s="7">
        <v>202.15100000000001</v>
      </c>
      <c r="F185" s="7">
        <v>56556.639999999999</v>
      </c>
      <c r="G185" s="7">
        <f t="shared" si="2"/>
        <v>66736.835200000001</v>
      </c>
    </row>
    <row r="186" spans="1:7">
      <c r="A186" s="6">
        <v>186</v>
      </c>
      <c r="B186" s="6">
        <v>182806</v>
      </c>
      <c r="C186" s="6" t="s">
        <v>900</v>
      </c>
      <c r="D186" s="6" t="s">
        <v>6</v>
      </c>
      <c r="E186" s="7">
        <v>2.282</v>
      </c>
      <c r="F186" s="7">
        <v>31436.55</v>
      </c>
      <c r="G186" s="7">
        <f t="shared" si="2"/>
        <v>37095.129000000001</v>
      </c>
    </row>
    <row r="187" spans="1:7">
      <c r="A187" s="6">
        <v>187</v>
      </c>
      <c r="B187" s="6">
        <v>182782</v>
      </c>
      <c r="C187" s="6" t="s">
        <v>901</v>
      </c>
      <c r="D187" s="6" t="s">
        <v>6</v>
      </c>
      <c r="E187" s="7">
        <v>2.0779999999999998</v>
      </c>
      <c r="F187" s="7">
        <v>67754.240000000005</v>
      </c>
      <c r="G187" s="7">
        <f t="shared" si="2"/>
        <v>79950.003200000006</v>
      </c>
    </row>
    <row r="188" spans="1:7">
      <c r="A188" s="6">
        <v>188</v>
      </c>
      <c r="B188" s="6">
        <v>111077</v>
      </c>
      <c r="C188" s="6" t="s">
        <v>902</v>
      </c>
      <c r="D188" s="6" t="s">
        <v>413</v>
      </c>
      <c r="E188" s="7">
        <v>25</v>
      </c>
      <c r="F188" s="7">
        <v>2327.59</v>
      </c>
      <c r="G188" s="7">
        <f t="shared" si="2"/>
        <v>2746.5562</v>
      </c>
    </row>
    <row r="189" spans="1:7">
      <c r="A189" s="6">
        <v>189</v>
      </c>
      <c r="B189" s="6">
        <v>183007</v>
      </c>
      <c r="C189" s="6" t="s">
        <v>903</v>
      </c>
      <c r="D189" s="6" t="s">
        <v>6</v>
      </c>
      <c r="E189" s="7">
        <v>0.04</v>
      </c>
      <c r="F189" s="7">
        <v>47483</v>
      </c>
      <c r="G189" s="7">
        <f t="shared" si="2"/>
        <v>56029.939999999995</v>
      </c>
    </row>
    <row r="190" spans="1:7">
      <c r="A190" s="6">
        <v>190</v>
      </c>
      <c r="B190" s="6">
        <v>184443</v>
      </c>
      <c r="C190" s="6" t="s">
        <v>904</v>
      </c>
      <c r="D190" s="6" t="s">
        <v>6</v>
      </c>
      <c r="E190" s="7">
        <v>0.251</v>
      </c>
      <c r="F190" s="7">
        <v>53609</v>
      </c>
      <c r="G190" s="7">
        <f t="shared" si="2"/>
        <v>63258.619999999995</v>
      </c>
    </row>
    <row r="191" spans="1:7">
      <c r="A191" s="6">
        <v>191</v>
      </c>
      <c r="B191" s="6">
        <v>182750</v>
      </c>
      <c r="C191" s="6" t="s">
        <v>905</v>
      </c>
      <c r="D191" s="6" t="s">
        <v>6</v>
      </c>
      <c r="E191" s="7">
        <v>8.0000000000000002E-3</v>
      </c>
      <c r="F191" s="7">
        <v>44416.25</v>
      </c>
      <c r="G191" s="7">
        <f t="shared" si="2"/>
        <v>52411.174999999996</v>
      </c>
    </row>
    <row r="192" spans="1:7">
      <c r="A192" s="6">
        <v>192</v>
      </c>
      <c r="B192" s="6">
        <v>184521</v>
      </c>
      <c r="C192" s="6" t="s">
        <v>906</v>
      </c>
      <c r="D192" s="6" t="s">
        <v>6</v>
      </c>
      <c r="E192" s="7">
        <v>1.7999999999999999E-2</v>
      </c>
      <c r="F192" s="7">
        <v>67118.89</v>
      </c>
      <c r="G192" s="7">
        <f t="shared" si="2"/>
        <v>79200.290199999989</v>
      </c>
    </row>
    <row r="193" spans="1:7">
      <c r="A193" s="6">
        <v>193</v>
      </c>
      <c r="B193" s="6">
        <v>90791</v>
      </c>
      <c r="C193" s="6" t="s">
        <v>907</v>
      </c>
      <c r="D193" s="6" t="s">
        <v>6</v>
      </c>
      <c r="E193" s="7">
        <v>1.272</v>
      </c>
      <c r="F193" s="7">
        <v>31133.21</v>
      </c>
      <c r="G193" s="7">
        <f t="shared" si="2"/>
        <v>36737.1878</v>
      </c>
    </row>
    <row r="194" spans="1:7">
      <c r="A194" s="6">
        <v>194</v>
      </c>
      <c r="B194" s="6">
        <v>181971</v>
      </c>
      <c r="C194" s="6" t="s">
        <v>908</v>
      </c>
      <c r="D194" s="6" t="s">
        <v>6</v>
      </c>
      <c r="E194" s="7">
        <v>1.869</v>
      </c>
      <c r="F194" s="7">
        <v>44144.07</v>
      </c>
      <c r="G194" s="7">
        <f t="shared" ref="G194:G257" si="3">F194*1.18</f>
        <v>52090.0026</v>
      </c>
    </row>
    <row r="195" spans="1:7">
      <c r="A195" s="6">
        <v>195</v>
      </c>
      <c r="B195" s="6">
        <v>182706</v>
      </c>
      <c r="C195" s="6" t="s">
        <v>909</v>
      </c>
      <c r="D195" s="6" t="s">
        <v>6</v>
      </c>
      <c r="E195" s="7">
        <v>0.17</v>
      </c>
      <c r="F195" s="7">
        <v>22461.53</v>
      </c>
      <c r="G195" s="7">
        <f t="shared" si="3"/>
        <v>26504.605399999997</v>
      </c>
    </row>
    <row r="196" spans="1:7">
      <c r="A196" s="6">
        <v>196</v>
      </c>
      <c r="B196" s="6">
        <v>182753</v>
      </c>
      <c r="C196" s="6" t="s">
        <v>910</v>
      </c>
      <c r="D196" s="6" t="s">
        <v>6</v>
      </c>
      <c r="E196" s="7">
        <v>0.439</v>
      </c>
      <c r="F196" s="7">
        <v>31216.38</v>
      </c>
      <c r="G196" s="7">
        <f t="shared" si="3"/>
        <v>36835.328399999999</v>
      </c>
    </row>
    <row r="197" spans="1:7">
      <c r="A197" s="6">
        <v>197</v>
      </c>
      <c r="B197" s="6">
        <v>182754</v>
      </c>
      <c r="C197" s="6" t="s">
        <v>911</v>
      </c>
      <c r="D197" s="6" t="s">
        <v>6</v>
      </c>
      <c r="E197" s="7">
        <v>7.3719999999999999</v>
      </c>
      <c r="F197" s="7">
        <v>30046.13</v>
      </c>
      <c r="G197" s="7">
        <f t="shared" si="3"/>
        <v>35454.433400000002</v>
      </c>
    </row>
    <row r="198" spans="1:7">
      <c r="A198" s="6">
        <v>198</v>
      </c>
      <c r="B198" s="6">
        <v>182756</v>
      </c>
      <c r="C198" s="6" t="s">
        <v>912</v>
      </c>
      <c r="D198" s="6" t="s">
        <v>6</v>
      </c>
      <c r="E198" s="7">
        <v>0.83199999999999996</v>
      </c>
      <c r="F198" s="7">
        <v>26686.44</v>
      </c>
      <c r="G198" s="7">
        <f t="shared" si="3"/>
        <v>31489.999199999998</v>
      </c>
    </row>
    <row r="199" spans="1:7">
      <c r="A199" s="6">
        <v>199</v>
      </c>
      <c r="B199" s="6">
        <v>182757</v>
      </c>
      <c r="C199" s="6" t="s">
        <v>913</v>
      </c>
      <c r="D199" s="6" t="s">
        <v>6</v>
      </c>
      <c r="E199" s="7">
        <v>0.67900000000000005</v>
      </c>
      <c r="F199" s="7">
        <v>23474.58</v>
      </c>
      <c r="G199" s="7">
        <f t="shared" si="3"/>
        <v>27700.004400000002</v>
      </c>
    </row>
    <row r="200" spans="1:7">
      <c r="A200" s="6">
        <v>200</v>
      </c>
      <c r="B200" s="6">
        <v>182759</v>
      </c>
      <c r="C200" s="6" t="s">
        <v>914</v>
      </c>
      <c r="D200" s="6" t="s">
        <v>6</v>
      </c>
      <c r="E200" s="7">
        <v>3.121</v>
      </c>
      <c r="F200" s="7">
        <v>32406.63</v>
      </c>
      <c r="G200" s="7">
        <f t="shared" si="3"/>
        <v>38239.823400000001</v>
      </c>
    </row>
    <row r="201" spans="1:7">
      <c r="A201" s="6">
        <v>201</v>
      </c>
      <c r="B201" s="6">
        <v>185457</v>
      </c>
      <c r="C201" s="6" t="s">
        <v>915</v>
      </c>
      <c r="D201" s="6" t="s">
        <v>6</v>
      </c>
      <c r="E201" s="7">
        <v>0.33300000000000002</v>
      </c>
      <c r="F201" s="7">
        <v>39152.550000000003</v>
      </c>
      <c r="G201" s="7">
        <f t="shared" si="3"/>
        <v>46200.008999999998</v>
      </c>
    </row>
    <row r="202" spans="1:7">
      <c r="A202" s="6">
        <v>202</v>
      </c>
      <c r="B202" s="6">
        <v>182807</v>
      </c>
      <c r="C202" s="6" t="s">
        <v>916</v>
      </c>
      <c r="D202" s="6" t="s">
        <v>6</v>
      </c>
      <c r="E202" s="7">
        <v>0.307</v>
      </c>
      <c r="F202" s="7">
        <v>30306.639999999999</v>
      </c>
      <c r="G202" s="7">
        <f t="shared" si="3"/>
        <v>35761.835199999994</v>
      </c>
    </row>
    <row r="203" spans="1:7">
      <c r="A203" s="6">
        <v>203</v>
      </c>
      <c r="B203" s="6">
        <v>183873</v>
      </c>
      <c r="C203" s="6" t="s">
        <v>917</v>
      </c>
      <c r="D203" s="6" t="s">
        <v>6</v>
      </c>
      <c r="E203" s="7" t="s">
        <v>983</v>
      </c>
      <c r="F203" s="7">
        <v>30296.61</v>
      </c>
      <c r="G203" s="7">
        <f t="shared" si="3"/>
        <v>35749.999799999998</v>
      </c>
    </row>
    <row r="204" spans="1:7">
      <c r="A204" s="6">
        <v>204</v>
      </c>
      <c r="B204" s="6">
        <v>182719</v>
      </c>
      <c r="C204" s="6" t="s">
        <v>918</v>
      </c>
      <c r="D204" s="6" t="s">
        <v>6</v>
      </c>
      <c r="E204" s="7" t="s">
        <v>989</v>
      </c>
      <c r="F204" s="7">
        <v>31209.03</v>
      </c>
      <c r="G204" s="7">
        <f t="shared" si="3"/>
        <v>36826.655399999996</v>
      </c>
    </row>
    <row r="205" spans="1:7">
      <c r="A205" s="6">
        <v>205</v>
      </c>
      <c r="B205" s="6">
        <v>182569</v>
      </c>
      <c r="C205" s="6" t="s">
        <v>919</v>
      </c>
      <c r="D205" s="6" t="s">
        <v>6</v>
      </c>
      <c r="E205" s="7">
        <v>6.3940000000000001</v>
      </c>
      <c r="F205" s="7">
        <v>32388.14</v>
      </c>
      <c r="G205" s="7">
        <f t="shared" si="3"/>
        <v>38218.0052</v>
      </c>
    </row>
    <row r="206" spans="1:7">
      <c r="A206" s="6">
        <v>206</v>
      </c>
      <c r="B206" s="6">
        <v>182722</v>
      </c>
      <c r="C206" s="6" t="s">
        <v>920</v>
      </c>
      <c r="D206" s="6" t="s">
        <v>6</v>
      </c>
      <c r="E206" s="7">
        <v>4.5720000000000001</v>
      </c>
      <c r="F206" s="7">
        <v>26018.34</v>
      </c>
      <c r="G206" s="7">
        <f t="shared" si="3"/>
        <v>30701.641199999998</v>
      </c>
    </row>
    <row r="207" spans="1:7">
      <c r="A207" s="6">
        <v>207</v>
      </c>
      <c r="B207" s="6">
        <v>182570</v>
      </c>
      <c r="C207" s="6" t="s">
        <v>921</v>
      </c>
      <c r="D207" s="6" t="s">
        <v>6</v>
      </c>
      <c r="E207" s="7">
        <v>5.9160000000000004</v>
      </c>
      <c r="F207" s="7">
        <v>38604.68</v>
      </c>
      <c r="G207" s="7">
        <f t="shared" si="3"/>
        <v>45553.522399999994</v>
      </c>
    </row>
    <row r="208" spans="1:7">
      <c r="A208" s="6">
        <v>208</v>
      </c>
      <c r="B208" s="6">
        <v>185971</v>
      </c>
      <c r="C208" s="6" t="s">
        <v>922</v>
      </c>
      <c r="D208" s="6" t="s">
        <v>6</v>
      </c>
      <c r="E208" s="7">
        <v>0.192</v>
      </c>
      <c r="F208" s="7">
        <v>39915.94</v>
      </c>
      <c r="G208" s="7">
        <f t="shared" si="3"/>
        <v>47100.809200000003</v>
      </c>
    </row>
    <row r="209" spans="1:7">
      <c r="A209" s="6">
        <v>209</v>
      </c>
      <c r="B209" s="6">
        <v>182766</v>
      </c>
      <c r="C209" s="6" t="s">
        <v>923</v>
      </c>
      <c r="D209" s="6" t="s">
        <v>6</v>
      </c>
      <c r="E209" s="7">
        <v>7.4999999999999997E-2</v>
      </c>
      <c r="F209" s="7">
        <v>36211.870000000003</v>
      </c>
      <c r="G209" s="7">
        <f t="shared" si="3"/>
        <v>42730.006600000001</v>
      </c>
    </row>
    <row r="210" spans="1:7">
      <c r="A210" s="6">
        <v>210</v>
      </c>
      <c r="B210" s="6">
        <v>182767</v>
      </c>
      <c r="C210" s="6" t="s">
        <v>924</v>
      </c>
      <c r="D210" s="6" t="s">
        <v>6</v>
      </c>
      <c r="E210" s="7">
        <v>0.224</v>
      </c>
      <c r="F210" s="7">
        <v>35169.51</v>
      </c>
      <c r="G210" s="7">
        <f t="shared" si="3"/>
        <v>41500.021800000002</v>
      </c>
    </row>
    <row r="211" spans="1:7">
      <c r="A211" s="6">
        <v>211</v>
      </c>
      <c r="B211" s="6">
        <v>182769</v>
      </c>
      <c r="C211" s="6" t="s">
        <v>925</v>
      </c>
      <c r="D211" s="6" t="s">
        <v>6</v>
      </c>
      <c r="E211" s="7">
        <v>0.11899999999999999</v>
      </c>
      <c r="F211" s="7">
        <v>37202.269999999997</v>
      </c>
      <c r="G211" s="7">
        <f t="shared" si="3"/>
        <v>43898.678599999992</v>
      </c>
    </row>
    <row r="212" spans="1:7">
      <c r="A212" s="6">
        <v>212</v>
      </c>
      <c r="B212" s="6">
        <v>182771</v>
      </c>
      <c r="C212" s="6" t="s">
        <v>926</v>
      </c>
      <c r="D212" s="6" t="s">
        <v>6</v>
      </c>
      <c r="E212" s="7">
        <v>5.6000000000000001E-2</v>
      </c>
      <c r="F212" s="7">
        <v>38252.5</v>
      </c>
      <c r="G212" s="7">
        <f t="shared" si="3"/>
        <v>45137.95</v>
      </c>
    </row>
    <row r="213" spans="1:7">
      <c r="A213" s="6">
        <v>213</v>
      </c>
      <c r="B213" s="6">
        <v>182772</v>
      </c>
      <c r="C213" s="6" t="s">
        <v>927</v>
      </c>
      <c r="D213" s="6" t="s">
        <v>6</v>
      </c>
      <c r="E213" s="7">
        <v>0.12</v>
      </c>
      <c r="F213" s="7">
        <v>35254.25</v>
      </c>
      <c r="G213" s="7">
        <f t="shared" si="3"/>
        <v>41600.014999999999</v>
      </c>
    </row>
    <row r="214" spans="1:7">
      <c r="A214" s="6">
        <v>214</v>
      </c>
      <c r="B214" s="6">
        <v>182773</v>
      </c>
      <c r="C214" s="6" t="s">
        <v>928</v>
      </c>
      <c r="D214" s="6" t="s">
        <v>6</v>
      </c>
      <c r="E214" s="7">
        <v>1.159</v>
      </c>
      <c r="F214" s="7">
        <v>34843.949999999997</v>
      </c>
      <c r="G214" s="7">
        <f t="shared" si="3"/>
        <v>41115.860999999997</v>
      </c>
    </row>
    <row r="215" spans="1:7">
      <c r="A215" s="6">
        <v>215</v>
      </c>
      <c r="B215" s="6">
        <v>182735</v>
      </c>
      <c r="C215" s="6" t="s">
        <v>929</v>
      </c>
      <c r="D215" s="6" t="s">
        <v>6</v>
      </c>
      <c r="E215" s="7">
        <v>0.63</v>
      </c>
      <c r="F215" s="7">
        <v>34322.03</v>
      </c>
      <c r="G215" s="7">
        <f t="shared" si="3"/>
        <v>40499.9954</v>
      </c>
    </row>
    <row r="216" spans="1:7">
      <c r="A216" s="6">
        <v>216</v>
      </c>
      <c r="B216" s="6">
        <v>182774</v>
      </c>
      <c r="C216" s="6" t="s">
        <v>930</v>
      </c>
      <c r="D216" s="6" t="s">
        <v>6</v>
      </c>
      <c r="E216" s="7">
        <v>0.18099999999999999</v>
      </c>
      <c r="F216" s="7">
        <v>32542.38</v>
      </c>
      <c r="G216" s="7">
        <f t="shared" si="3"/>
        <v>38400.008399999999</v>
      </c>
    </row>
    <row r="217" spans="1:7">
      <c r="A217" s="6">
        <v>217</v>
      </c>
      <c r="B217" s="6">
        <v>185371</v>
      </c>
      <c r="C217" s="6" t="s">
        <v>931</v>
      </c>
      <c r="D217" s="6" t="s">
        <v>413</v>
      </c>
      <c r="E217" s="7">
        <v>4</v>
      </c>
      <c r="F217" s="7">
        <v>1492.57</v>
      </c>
      <c r="G217" s="7">
        <f t="shared" si="3"/>
        <v>1761.2325999999998</v>
      </c>
    </row>
    <row r="218" spans="1:7">
      <c r="A218" s="6">
        <v>218</v>
      </c>
      <c r="B218" s="6">
        <v>181711</v>
      </c>
      <c r="C218" s="6" t="s">
        <v>932</v>
      </c>
      <c r="D218" s="6" t="s">
        <v>6</v>
      </c>
      <c r="E218" s="7">
        <v>0.15</v>
      </c>
      <c r="F218" s="7">
        <v>30593.200000000001</v>
      </c>
      <c r="G218" s="7">
        <f t="shared" si="3"/>
        <v>36099.976000000002</v>
      </c>
    </row>
    <row r="219" spans="1:7">
      <c r="A219" s="6">
        <v>219</v>
      </c>
      <c r="B219" s="6">
        <v>172247</v>
      </c>
      <c r="C219" s="6" t="s">
        <v>933</v>
      </c>
      <c r="D219" s="6" t="s">
        <v>6</v>
      </c>
      <c r="E219" s="7">
        <v>0.39400000000000002</v>
      </c>
      <c r="F219" s="7">
        <v>28745.759999999998</v>
      </c>
      <c r="G219" s="7">
        <f t="shared" si="3"/>
        <v>33919.996799999994</v>
      </c>
    </row>
    <row r="220" spans="1:7">
      <c r="A220" s="6">
        <v>220</v>
      </c>
      <c r="B220" s="6">
        <v>172250</v>
      </c>
      <c r="C220" s="6" t="s">
        <v>934</v>
      </c>
      <c r="D220" s="6" t="s">
        <v>6</v>
      </c>
      <c r="E220" s="7">
        <v>0.71</v>
      </c>
      <c r="F220" s="7">
        <v>28567.79</v>
      </c>
      <c r="G220" s="7">
        <f t="shared" si="3"/>
        <v>33709.992200000001</v>
      </c>
    </row>
    <row r="221" spans="1:7">
      <c r="A221" s="6">
        <v>221</v>
      </c>
      <c r="B221" s="6">
        <v>4330</v>
      </c>
      <c r="C221" s="6" t="s">
        <v>935</v>
      </c>
      <c r="D221" s="6" t="s">
        <v>6</v>
      </c>
      <c r="E221" s="7">
        <v>0.27900000000000003</v>
      </c>
      <c r="F221" s="7">
        <v>33633.550000000003</v>
      </c>
      <c r="G221" s="7">
        <f t="shared" si="3"/>
        <v>39687.589</v>
      </c>
    </row>
    <row r="222" spans="1:7">
      <c r="A222" s="6">
        <v>222</v>
      </c>
      <c r="B222" s="6">
        <v>124358</v>
      </c>
      <c r="C222" s="6" t="s">
        <v>936</v>
      </c>
      <c r="D222" s="6" t="s">
        <v>6</v>
      </c>
      <c r="E222" s="7">
        <v>3.5000000000000003E-2</v>
      </c>
      <c r="F222" s="7">
        <v>27607.14</v>
      </c>
      <c r="G222" s="7">
        <f t="shared" si="3"/>
        <v>32576.425199999998</v>
      </c>
    </row>
    <row r="223" spans="1:7">
      <c r="A223" s="6">
        <v>223</v>
      </c>
      <c r="B223" s="6">
        <v>134878</v>
      </c>
      <c r="C223" s="6" t="s">
        <v>937</v>
      </c>
      <c r="D223" s="6" t="s">
        <v>6</v>
      </c>
      <c r="E223" s="7" t="s">
        <v>990</v>
      </c>
      <c r="F223" s="7">
        <v>28289.19</v>
      </c>
      <c r="G223" s="7">
        <f t="shared" si="3"/>
        <v>33381.244199999994</v>
      </c>
    </row>
    <row r="224" spans="1:7">
      <c r="A224" s="6">
        <v>224</v>
      </c>
      <c r="B224" s="6">
        <v>182788</v>
      </c>
      <c r="C224" s="6" t="s">
        <v>938</v>
      </c>
      <c r="D224" s="6" t="s">
        <v>6</v>
      </c>
      <c r="E224" s="7">
        <v>0.86</v>
      </c>
      <c r="F224" s="7">
        <v>24643.31</v>
      </c>
      <c r="G224" s="7">
        <f t="shared" si="3"/>
        <v>29079.105800000001</v>
      </c>
    </row>
    <row r="225" spans="1:7">
      <c r="A225" s="6">
        <v>225</v>
      </c>
      <c r="B225" s="6">
        <v>90440</v>
      </c>
      <c r="C225" s="6" t="s">
        <v>939</v>
      </c>
      <c r="D225" s="6" t="s">
        <v>6</v>
      </c>
      <c r="E225" s="7">
        <v>4.1719999999999997</v>
      </c>
      <c r="F225" s="7">
        <v>23221.46</v>
      </c>
      <c r="G225" s="7">
        <f t="shared" si="3"/>
        <v>27401.322799999998</v>
      </c>
    </row>
    <row r="226" spans="1:7">
      <c r="A226" s="6">
        <v>226</v>
      </c>
      <c r="B226" s="6">
        <v>4331</v>
      </c>
      <c r="C226" s="6" t="s">
        <v>940</v>
      </c>
      <c r="D226" s="6" t="s">
        <v>6</v>
      </c>
      <c r="E226" s="7">
        <v>0.18099999999999999</v>
      </c>
      <c r="F226" s="7">
        <v>26250.720000000001</v>
      </c>
      <c r="G226" s="7">
        <f t="shared" si="3"/>
        <v>30975.849600000001</v>
      </c>
    </row>
    <row r="227" spans="1:7">
      <c r="A227" s="6">
        <v>227</v>
      </c>
      <c r="B227" s="6">
        <v>76754</v>
      </c>
      <c r="C227" s="6" t="s">
        <v>941</v>
      </c>
      <c r="D227" s="6" t="s">
        <v>6</v>
      </c>
      <c r="E227" s="7">
        <v>3.0609999999999999</v>
      </c>
      <c r="F227" s="7">
        <v>33317.39</v>
      </c>
      <c r="G227" s="7">
        <f t="shared" si="3"/>
        <v>39314.520199999999</v>
      </c>
    </row>
    <row r="228" spans="1:7">
      <c r="A228" s="6">
        <v>228</v>
      </c>
      <c r="B228" s="6">
        <v>25183</v>
      </c>
      <c r="C228" s="6" t="s">
        <v>942</v>
      </c>
      <c r="D228" s="6" t="s">
        <v>6</v>
      </c>
      <c r="E228" s="7">
        <v>0.3</v>
      </c>
      <c r="F228" s="7">
        <v>34376.730000000003</v>
      </c>
      <c r="G228" s="7">
        <f t="shared" si="3"/>
        <v>40564.541400000002</v>
      </c>
    </row>
    <row r="229" spans="1:7">
      <c r="A229" s="6">
        <v>229</v>
      </c>
      <c r="B229" s="6">
        <v>182789</v>
      </c>
      <c r="C229" s="6" t="s">
        <v>943</v>
      </c>
      <c r="D229" s="6" t="s">
        <v>6</v>
      </c>
      <c r="E229" s="7">
        <v>0.33500000000000002</v>
      </c>
      <c r="F229" s="7">
        <v>42508.81</v>
      </c>
      <c r="G229" s="7">
        <f t="shared" si="3"/>
        <v>50160.395799999991</v>
      </c>
    </row>
    <row r="230" spans="1:7">
      <c r="A230" s="6">
        <v>230</v>
      </c>
      <c r="B230" s="6">
        <v>182791</v>
      </c>
      <c r="C230" s="6" t="s">
        <v>944</v>
      </c>
      <c r="D230" s="6" t="s">
        <v>6</v>
      </c>
      <c r="E230" s="7" t="s">
        <v>991</v>
      </c>
      <c r="F230" s="7">
        <v>40346.160000000003</v>
      </c>
      <c r="G230" s="7">
        <f t="shared" si="3"/>
        <v>47608.468800000002</v>
      </c>
    </row>
    <row r="231" spans="1:7">
      <c r="A231" s="6">
        <v>231</v>
      </c>
      <c r="B231" s="6">
        <v>182790</v>
      </c>
      <c r="C231" s="6" t="s">
        <v>945</v>
      </c>
      <c r="D231" s="6" t="s">
        <v>6</v>
      </c>
      <c r="E231" s="7">
        <v>0.68</v>
      </c>
      <c r="F231" s="7">
        <v>34033.9</v>
      </c>
      <c r="G231" s="7">
        <f t="shared" si="3"/>
        <v>40160.002</v>
      </c>
    </row>
    <row r="232" spans="1:7">
      <c r="A232" s="6">
        <v>232</v>
      </c>
      <c r="B232" s="6">
        <v>120856</v>
      </c>
      <c r="C232" s="6" t="s">
        <v>946</v>
      </c>
      <c r="D232" s="6" t="s">
        <v>6</v>
      </c>
      <c r="E232" s="7">
        <v>0.191</v>
      </c>
      <c r="F232" s="7">
        <v>30656.65</v>
      </c>
      <c r="G232" s="7">
        <f t="shared" si="3"/>
        <v>36174.847000000002</v>
      </c>
    </row>
    <row r="233" spans="1:7">
      <c r="A233" s="6">
        <v>233</v>
      </c>
      <c r="B233" s="6">
        <v>182792</v>
      </c>
      <c r="C233" s="6" t="s">
        <v>947</v>
      </c>
      <c r="D233" s="6" t="s">
        <v>6</v>
      </c>
      <c r="E233" s="7">
        <v>14.593999999999999</v>
      </c>
      <c r="F233" s="7">
        <v>28281.39</v>
      </c>
      <c r="G233" s="7">
        <f t="shared" si="3"/>
        <v>33372.040199999996</v>
      </c>
    </row>
    <row r="234" spans="1:7">
      <c r="A234" s="6">
        <v>234</v>
      </c>
      <c r="B234" s="6">
        <v>182794</v>
      </c>
      <c r="C234" s="6" t="s">
        <v>948</v>
      </c>
      <c r="D234" s="6" t="s">
        <v>6</v>
      </c>
      <c r="E234" s="7">
        <v>0.50900000000000001</v>
      </c>
      <c r="F234" s="7">
        <v>27101.71</v>
      </c>
      <c r="G234" s="7">
        <f t="shared" si="3"/>
        <v>31980.017799999998</v>
      </c>
    </row>
    <row r="235" spans="1:7">
      <c r="A235" s="6">
        <v>235</v>
      </c>
      <c r="B235" s="6">
        <v>182793</v>
      </c>
      <c r="C235" s="6" t="s">
        <v>949</v>
      </c>
      <c r="D235" s="6" t="s">
        <v>6</v>
      </c>
      <c r="E235" s="7">
        <v>0.41299999999999998</v>
      </c>
      <c r="F235" s="7">
        <v>32173.56</v>
      </c>
      <c r="G235" s="7">
        <f t="shared" si="3"/>
        <v>37964.800799999997</v>
      </c>
    </row>
    <row r="236" spans="1:7">
      <c r="A236" s="6">
        <v>236</v>
      </c>
      <c r="B236" s="6">
        <v>180815</v>
      </c>
      <c r="C236" s="6" t="s">
        <v>950</v>
      </c>
      <c r="D236" s="6" t="s">
        <v>6</v>
      </c>
      <c r="E236" s="7">
        <v>1.7549999999999999</v>
      </c>
      <c r="F236" s="7">
        <v>35682.559999999998</v>
      </c>
      <c r="G236" s="7">
        <f t="shared" si="3"/>
        <v>42105.420799999993</v>
      </c>
    </row>
    <row r="237" spans="1:7">
      <c r="A237" s="6">
        <v>237</v>
      </c>
      <c r="B237" s="6">
        <v>182795</v>
      </c>
      <c r="C237" s="6" t="s">
        <v>951</v>
      </c>
      <c r="D237" s="6" t="s">
        <v>6</v>
      </c>
      <c r="E237" s="7">
        <v>4.1000000000000002E-2</v>
      </c>
      <c r="F237" s="7">
        <v>27525.37</v>
      </c>
      <c r="G237" s="7">
        <f t="shared" si="3"/>
        <v>32479.936599999997</v>
      </c>
    </row>
    <row r="238" spans="1:7">
      <c r="A238" s="6">
        <v>238</v>
      </c>
      <c r="B238" s="6">
        <v>7342</v>
      </c>
      <c r="C238" s="6" t="s">
        <v>952</v>
      </c>
      <c r="D238" s="6" t="s">
        <v>6</v>
      </c>
      <c r="E238" s="7">
        <v>4.0000000000000001E-3</v>
      </c>
      <c r="F238" s="7">
        <v>36865</v>
      </c>
      <c r="G238" s="7">
        <f t="shared" si="3"/>
        <v>43500.7</v>
      </c>
    </row>
    <row r="239" spans="1:7">
      <c r="A239" s="6">
        <v>239</v>
      </c>
      <c r="B239" s="6">
        <v>182797</v>
      </c>
      <c r="C239" s="6" t="s">
        <v>953</v>
      </c>
      <c r="D239" s="6" t="s">
        <v>6</v>
      </c>
      <c r="E239" s="7">
        <v>2E-3</v>
      </c>
      <c r="F239" s="7">
        <v>23315</v>
      </c>
      <c r="G239" s="7">
        <f t="shared" si="3"/>
        <v>27511.699999999997</v>
      </c>
    </row>
    <row r="240" spans="1:7">
      <c r="A240" s="6">
        <v>240</v>
      </c>
      <c r="B240" s="6">
        <v>4338</v>
      </c>
      <c r="C240" s="6" t="s">
        <v>954</v>
      </c>
      <c r="D240" s="6" t="s">
        <v>6</v>
      </c>
      <c r="E240" s="7">
        <v>0.873</v>
      </c>
      <c r="F240" s="7">
        <v>24030.46</v>
      </c>
      <c r="G240" s="7">
        <f t="shared" si="3"/>
        <v>28355.942799999997</v>
      </c>
    </row>
    <row r="241" spans="1:7">
      <c r="A241" s="6">
        <v>241</v>
      </c>
      <c r="B241" s="6">
        <v>4339</v>
      </c>
      <c r="C241" s="6" t="s">
        <v>955</v>
      </c>
      <c r="D241" s="6" t="s">
        <v>6</v>
      </c>
      <c r="E241" s="7">
        <v>0.99399999999999999</v>
      </c>
      <c r="F241" s="7">
        <v>26802.76</v>
      </c>
      <c r="G241" s="7">
        <f t="shared" si="3"/>
        <v>31627.256799999996</v>
      </c>
    </row>
    <row r="242" spans="1:7">
      <c r="A242" s="6">
        <v>242</v>
      </c>
      <c r="B242" s="6">
        <v>166046</v>
      </c>
      <c r="C242" s="6" t="s">
        <v>565</v>
      </c>
      <c r="D242" s="6" t="s">
        <v>985</v>
      </c>
      <c r="E242" s="7">
        <v>46</v>
      </c>
      <c r="F242" s="7">
        <v>6</v>
      </c>
      <c r="G242" s="7">
        <f t="shared" si="3"/>
        <v>7.08</v>
      </c>
    </row>
    <row r="243" spans="1:7">
      <c r="A243" s="6">
        <v>243</v>
      </c>
      <c r="B243" s="6">
        <v>7569</v>
      </c>
      <c r="C243" s="6" t="s">
        <v>956</v>
      </c>
      <c r="D243" s="6" t="s">
        <v>6</v>
      </c>
      <c r="E243" s="7">
        <v>3.3000000000000002E-2</v>
      </c>
      <c r="F243" s="7">
        <v>34336.97</v>
      </c>
      <c r="G243" s="7">
        <f t="shared" si="3"/>
        <v>40517.624600000003</v>
      </c>
    </row>
    <row r="244" spans="1:7">
      <c r="A244" s="6">
        <v>244</v>
      </c>
      <c r="B244" s="6">
        <v>182799</v>
      </c>
      <c r="C244" s="6" t="s">
        <v>957</v>
      </c>
      <c r="D244" s="6" t="s">
        <v>6</v>
      </c>
      <c r="E244" s="7">
        <v>0.28999999999999998</v>
      </c>
      <c r="F244" s="7">
        <v>35762.720000000001</v>
      </c>
      <c r="G244" s="7">
        <f t="shared" si="3"/>
        <v>42200.009599999998</v>
      </c>
    </row>
    <row r="245" spans="1:7">
      <c r="A245" s="6">
        <v>245</v>
      </c>
      <c r="B245" s="6">
        <v>182787</v>
      </c>
      <c r="C245" s="6" t="s">
        <v>958</v>
      </c>
      <c r="D245" s="6" t="s">
        <v>6</v>
      </c>
      <c r="E245" s="7">
        <v>0.11</v>
      </c>
      <c r="F245" s="7">
        <v>26128.55</v>
      </c>
      <c r="G245" s="7">
        <f t="shared" si="3"/>
        <v>30831.688999999998</v>
      </c>
    </row>
    <row r="246" spans="1:7">
      <c r="A246" s="6">
        <v>246</v>
      </c>
      <c r="B246" s="6">
        <v>182800</v>
      </c>
      <c r="C246" s="6" t="s">
        <v>959</v>
      </c>
      <c r="D246" s="6" t="s">
        <v>6</v>
      </c>
      <c r="E246" s="7">
        <v>0.96599999999999997</v>
      </c>
      <c r="F246" s="7">
        <v>25170.7</v>
      </c>
      <c r="G246" s="7">
        <f t="shared" si="3"/>
        <v>29701.425999999999</v>
      </c>
    </row>
    <row r="247" spans="1:7">
      <c r="A247" s="6">
        <v>247</v>
      </c>
      <c r="B247" s="6">
        <v>157643</v>
      </c>
      <c r="C247" s="6" t="s">
        <v>960</v>
      </c>
      <c r="D247" s="6" t="s">
        <v>6</v>
      </c>
      <c r="E247" s="7">
        <v>0.35599999999999998</v>
      </c>
      <c r="F247" s="7">
        <v>35727.300000000003</v>
      </c>
      <c r="G247" s="7">
        <f t="shared" si="3"/>
        <v>42158.214</v>
      </c>
    </row>
    <row r="248" spans="1:7">
      <c r="A248" s="6">
        <v>248</v>
      </c>
      <c r="B248" s="6">
        <v>7307</v>
      </c>
      <c r="C248" s="6" t="s">
        <v>961</v>
      </c>
      <c r="D248" s="6" t="s">
        <v>6</v>
      </c>
      <c r="E248" s="7">
        <v>1.4630000000000001</v>
      </c>
      <c r="F248" s="7">
        <v>27155.32</v>
      </c>
      <c r="G248" s="7">
        <f t="shared" si="3"/>
        <v>32043.277599999998</v>
      </c>
    </row>
    <row r="249" spans="1:7">
      <c r="A249" s="6">
        <v>249</v>
      </c>
      <c r="B249" s="6">
        <v>7308</v>
      </c>
      <c r="C249" s="6" t="s">
        <v>962</v>
      </c>
      <c r="D249" s="6" t="s">
        <v>6</v>
      </c>
      <c r="E249" s="7">
        <v>0.23400000000000001</v>
      </c>
      <c r="F249" s="7">
        <v>33960.85</v>
      </c>
      <c r="G249" s="7">
        <f t="shared" si="3"/>
        <v>40073.802999999993</v>
      </c>
    </row>
    <row r="250" spans="1:7">
      <c r="A250" s="6">
        <v>250</v>
      </c>
      <c r="B250" s="6">
        <v>141357</v>
      </c>
      <c r="C250" s="6" t="s">
        <v>963</v>
      </c>
      <c r="D250" s="6" t="s">
        <v>6</v>
      </c>
      <c r="E250" s="7">
        <v>0.55300000000000005</v>
      </c>
      <c r="F250" s="7">
        <v>29855.119999999999</v>
      </c>
      <c r="G250" s="7">
        <f t="shared" si="3"/>
        <v>35229.041599999997</v>
      </c>
    </row>
    <row r="251" spans="1:7">
      <c r="A251" s="6">
        <v>251</v>
      </c>
      <c r="B251" s="6">
        <v>7313</v>
      </c>
      <c r="C251" s="6" t="s">
        <v>964</v>
      </c>
      <c r="D251" s="6" t="s">
        <v>6</v>
      </c>
      <c r="E251" s="7">
        <v>0.23400000000000001</v>
      </c>
      <c r="F251" s="7">
        <v>30608.29</v>
      </c>
      <c r="G251" s="7">
        <f t="shared" si="3"/>
        <v>36117.782200000001</v>
      </c>
    </row>
    <row r="252" spans="1:7">
      <c r="A252" s="6">
        <v>252</v>
      </c>
      <c r="B252" s="6">
        <v>7309</v>
      </c>
      <c r="C252" s="6" t="s">
        <v>965</v>
      </c>
      <c r="D252" s="6" t="s">
        <v>6</v>
      </c>
      <c r="E252" s="7">
        <v>0.46200000000000002</v>
      </c>
      <c r="F252" s="7">
        <v>31796.95</v>
      </c>
      <c r="G252" s="7">
        <f t="shared" si="3"/>
        <v>37520.400999999998</v>
      </c>
    </row>
    <row r="253" spans="1:7">
      <c r="A253" s="6">
        <v>253</v>
      </c>
      <c r="B253" s="6">
        <v>186623</v>
      </c>
      <c r="C253" s="6" t="s">
        <v>966</v>
      </c>
      <c r="D253" s="6" t="s">
        <v>6</v>
      </c>
      <c r="E253" s="7">
        <v>0.37</v>
      </c>
      <c r="F253" s="7">
        <v>39256.65</v>
      </c>
      <c r="G253" s="7">
        <f t="shared" si="3"/>
        <v>46322.847000000002</v>
      </c>
    </row>
    <row r="254" spans="1:7">
      <c r="A254" s="6">
        <v>254</v>
      </c>
      <c r="B254" s="6">
        <v>146892</v>
      </c>
      <c r="C254" s="6" t="s">
        <v>967</v>
      </c>
      <c r="D254" s="6" t="s">
        <v>6</v>
      </c>
      <c r="E254" s="7">
        <v>1.258</v>
      </c>
      <c r="F254" s="7">
        <v>29322.03</v>
      </c>
      <c r="G254" s="7">
        <f t="shared" si="3"/>
        <v>34599.9954</v>
      </c>
    </row>
    <row r="255" spans="1:7">
      <c r="A255" s="6">
        <v>255</v>
      </c>
      <c r="B255" s="6">
        <v>7310</v>
      </c>
      <c r="C255" s="6" t="s">
        <v>968</v>
      </c>
      <c r="D255" s="6" t="s">
        <v>6</v>
      </c>
      <c r="E255" s="7">
        <v>0.05</v>
      </c>
      <c r="F255" s="7">
        <v>40036.199999999997</v>
      </c>
      <c r="G255" s="7">
        <f t="shared" si="3"/>
        <v>47242.715999999993</v>
      </c>
    </row>
    <row r="256" spans="1:7">
      <c r="A256" s="6">
        <v>256</v>
      </c>
      <c r="B256" s="6">
        <v>4356</v>
      </c>
      <c r="C256" s="6" t="s">
        <v>969</v>
      </c>
      <c r="D256" s="6" t="s">
        <v>6</v>
      </c>
      <c r="E256" s="7">
        <v>0.69899999999999995</v>
      </c>
      <c r="F256" s="7">
        <v>36854.99</v>
      </c>
      <c r="G256" s="7">
        <f t="shared" si="3"/>
        <v>43488.888199999994</v>
      </c>
    </row>
    <row r="257" spans="1:7">
      <c r="A257" s="6">
        <v>257</v>
      </c>
      <c r="B257" s="6">
        <v>171327</v>
      </c>
      <c r="C257" s="6" t="s">
        <v>970</v>
      </c>
      <c r="D257" s="6" t="s">
        <v>6</v>
      </c>
      <c r="E257" s="7">
        <v>0.42099999999999999</v>
      </c>
      <c r="F257" s="7">
        <v>23722.23</v>
      </c>
      <c r="G257" s="7">
        <f t="shared" si="3"/>
        <v>27992.231399999997</v>
      </c>
    </row>
    <row r="258" spans="1:7">
      <c r="A258" s="6">
        <v>258</v>
      </c>
      <c r="B258" s="6">
        <v>4357</v>
      </c>
      <c r="C258" s="6" t="s">
        <v>971</v>
      </c>
      <c r="D258" s="6" t="s">
        <v>6</v>
      </c>
      <c r="E258" s="7">
        <v>0.627</v>
      </c>
      <c r="F258" s="7">
        <v>37426.410000000003</v>
      </c>
      <c r="G258" s="7">
        <f t="shared" ref="G258:G264" si="4">F258*1.18</f>
        <v>44163.163800000002</v>
      </c>
    </row>
    <row r="259" spans="1:7">
      <c r="A259" s="6">
        <v>259</v>
      </c>
      <c r="B259" s="6">
        <v>4358</v>
      </c>
      <c r="C259" s="6" t="s">
        <v>972</v>
      </c>
      <c r="D259" s="6" t="s">
        <v>6</v>
      </c>
      <c r="E259" s="7">
        <v>8.3279999999999994</v>
      </c>
      <c r="F259" s="7">
        <v>47589.59</v>
      </c>
      <c r="G259" s="7">
        <f t="shared" si="4"/>
        <v>56155.716199999995</v>
      </c>
    </row>
    <row r="260" spans="1:7">
      <c r="A260" s="6">
        <v>260</v>
      </c>
      <c r="B260" s="6">
        <v>7436</v>
      </c>
      <c r="C260" s="6" t="s">
        <v>973</v>
      </c>
      <c r="D260" s="6" t="s">
        <v>6</v>
      </c>
      <c r="E260" s="7">
        <v>0.67400000000000004</v>
      </c>
      <c r="F260" s="7">
        <v>31588.29</v>
      </c>
      <c r="G260" s="7">
        <f t="shared" si="4"/>
        <v>37274.182199999996</v>
      </c>
    </row>
    <row r="261" spans="1:7">
      <c r="A261" s="6">
        <v>261</v>
      </c>
      <c r="B261" s="6">
        <v>4359</v>
      </c>
      <c r="C261" s="6" t="s">
        <v>974</v>
      </c>
      <c r="D261" s="6" t="s">
        <v>6</v>
      </c>
      <c r="E261" s="7">
        <v>0.77500000000000002</v>
      </c>
      <c r="F261" s="7">
        <v>30203.52</v>
      </c>
      <c r="G261" s="7">
        <f t="shared" si="4"/>
        <v>35640.153599999998</v>
      </c>
    </row>
    <row r="262" spans="1:7">
      <c r="A262" s="6">
        <v>262</v>
      </c>
      <c r="B262" s="6">
        <v>105495</v>
      </c>
      <c r="C262" s="6" t="s">
        <v>975</v>
      </c>
      <c r="D262" s="6" t="s">
        <v>6</v>
      </c>
      <c r="E262" s="7">
        <v>0.89</v>
      </c>
      <c r="F262" s="7">
        <v>31773.15</v>
      </c>
      <c r="G262" s="7">
        <f t="shared" si="4"/>
        <v>37492.317000000003</v>
      </c>
    </row>
    <row r="263" spans="1:7">
      <c r="A263" s="6">
        <v>263</v>
      </c>
      <c r="B263" s="6">
        <v>4361</v>
      </c>
      <c r="C263" s="6" t="s">
        <v>976</v>
      </c>
      <c r="D263" s="6" t="s">
        <v>6</v>
      </c>
      <c r="E263" s="7">
        <v>0.33600000000000002</v>
      </c>
      <c r="F263" s="7">
        <v>27258.6</v>
      </c>
      <c r="G263" s="7">
        <f t="shared" si="4"/>
        <v>32165.147999999997</v>
      </c>
    </row>
    <row r="264" spans="1:7">
      <c r="A264" s="6">
        <v>264</v>
      </c>
      <c r="B264" s="6">
        <v>7312</v>
      </c>
      <c r="C264" s="6" t="s">
        <v>977</v>
      </c>
      <c r="D264" s="6" t="s">
        <v>6</v>
      </c>
      <c r="E264" s="7">
        <v>1.2E-2</v>
      </c>
      <c r="F264" s="7">
        <v>22583.33</v>
      </c>
      <c r="G264" s="7">
        <f t="shared" si="4"/>
        <v>26648.329400000002</v>
      </c>
    </row>
  </sheetData>
  <pageMargins left="0.7" right="0.7" top="0.75" bottom="0.75" header="0.3" footer="0.3"/>
  <pageSetup paperSize="9" scale="8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1"/>
  <sheetViews>
    <sheetView workbookViewId="0">
      <selection activeCell="C129" sqref="C129"/>
    </sheetView>
  </sheetViews>
  <sheetFormatPr defaultRowHeight="15"/>
  <cols>
    <col min="1" max="1" width="9.28515625" style="3" customWidth="1"/>
    <col min="2" max="2" width="10.42578125" style="3" customWidth="1"/>
    <col min="3" max="3" width="44.140625" style="4" customWidth="1"/>
    <col min="4" max="4" width="8.140625" style="1" customWidth="1"/>
    <col min="5" max="5" width="13.28515625" style="5" customWidth="1"/>
    <col min="6" max="6" width="12.5703125" style="4" customWidth="1"/>
    <col min="7" max="7" width="0.140625" style="4" hidden="1" customWidth="1"/>
    <col min="8" max="8" width="12.42578125" style="4" customWidth="1"/>
    <col min="9" max="9" width="13.42578125" style="4" customWidth="1"/>
    <col min="10" max="10" width="0.28515625" style="4" customWidth="1"/>
    <col min="11" max="11" width="14" style="4" customWidth="1"/>
    <col min="12" max="12" width="24.140625" style="2" customWidth="1"/>
  </cols>
  <sheetData>
    <row r="1" spans="1:12" ht="15.75">
      <c r="A1" s="149" t="s">
        <v>997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53.25" customHeight="1">
      <c r="A2" s="8" t="s">
        <v>0</v>
      </c>
      <c r="B2" s="8" t="s">
        <v>1</v>
      </c>
      <c r="C2" s="8" t="s">
        <v>2</v>
      </c>
      <c r="D2" s="8" t="s">
        <v>610</v>
      </c>
      <c r="E2" s="9" t="s">
        <v>3</v>
      </c>
      <c r="F2" s="8" t="s">
        <v>993</v>
      </c>
      <c r="G2" s="8" t="s">
        <v>611</v>
      </c>
      <c r="H2" s="8" t="s">
        <v>994</v>
      </c>
      <c r="I2" s="8" t="s">
        <v>996</v>
      </c>
      <c r="J2" s="8" t="s">
        <v>995</v>
      </c>
      <c r="K2" s="8" t="s">
        <v>998</v>
      </c>
      <c r="L2" s="10" t="s">
        <v>692</v>
      </c>
    </row>
    <row r="3" spans="1:12" ht="15.75">
      <c r="A3" s="12" t="s">
        <v>9</v>
      </c>
      <c r="B3" s="12" t="s">
        <v>10</v>
      </c>
      <c r="C3" s="13" t="s">
        <v>694</v>
      </c>
      <c r="D3" s="14" t="s">
        <v>6</v>
      </c>
      <c r="E3" s="15">
        <v>4.0430000000000001</v>
      </c>
      <c r="F3" s="16">
        <f>G3/E3</f>
        <v>22142.441256492704</v>
      </c>
      <c r="G3" s="16">
        <v>89521.89</v>
      </c>
      <c r="H3" s="16">
        <v>23650</v>
      </c>
      <c r="I3" s="16">
        <v>35000</v>
      </c>
      <c r="J3" s="16">
        <f t="shared" ref="J3:J46" si="0">F3/1.2</f>
        <v>18452.034380410587</v>
      </c>
      <c r="K3" s="33">
        <f t="shared" ref="K3:K46" si="1">I3*(1-20%)</f>
        <v>28000</v>
      </c>
      <c r="L3" s="17" t="s">
        <v>693</v>
      </c>
    </row>
    <row r="4" spans="1:12" ht="15.75">
      <c r="A4" s="11">
        <v>2436</v>
      </c>
      <c r="B4" s="12" t="s">
        <v>11</v>
      </c>
      <c r="C4" s="13" t="s">
        <v>698</v>
      </c>
      <c r="D4" s="14" t="s">
        <v>6</v>
      </c>
      <c r="E4" s="15">
        <v>4.0590000000000002</v>
      </c>
      <c r="F4" s="16">
        <v>24763.43</v>
      </c>
      <c r="G4" s="16">
        <f>E4*F4</f>
        <v>100514.76237000001</v>
      </c>
      <c r="H4" s="16">
        <v>24741</v>
      </c>
      <c r="I4" s="16">
        <v>33000</v>
      </c>
      <c r="J4" s="16">
        <f t="shared" si="0"/>
        <v>20636.191666666669</v>
      </c>
      <c r="K4" s="33">
        <f t="shared" si="1"/>
        <v>26400</v>
      </c>
      <c r="L4" s="17" t="s">
        <v>695</v>
      </c>
    </row>
    <row r="5" spans="1:12" ht="15.75">
      <c r="A5" s="11">
        <v>2436</v>
      </c>
      <c r="B5" s="12" t="s">
        <v>12</v>
      </c>
      <c r="C5" s="13" t="s">
        <v>697</v>
      </c>
      <c r="D5" s="14" t="s">
        <v>6</v>
      </c>
      <c r="E5" s="15">
        <v>2.25</v>
      </c>
      <c r="F5" s="16">
        <f>G5/E5</f>
        <v>24703.835555555554</v>
      </c>
      <c r="G5" s="16">
        <v>55583.63</v>
      </c>
      <c r="H5" s="16">
        <v>24741</v>
      </c>
      <c r="I5" s="16">
        <v>33000</v>
      </c>
      <c r="J5" s="16">
        <f t="shared" si="0"/>
        <v>20586.529629629629</v>
      </c>
      <c r="K5" s="33">
        <f t="shared" si="1"/>
        <v>26400</v>
      </c>
      <c r="L5" s="17" t="s">
        <v>696</v>
      </c>
    </row>
    <row r="6" spans="1:12" ht="15.75">
      <c r="A6" s="11">
        <v>110174</v>
      </c>
      <c r="B6" s="12" t="s">
        <v>14</v>
      </c>
      <c r="C6" s="13" t="s">
        <v>700</v>
      </c>
      <c r="D6" s="14" t="s">
        <v>6</v>
      </c>
      <c r="E6" s="15">
        <v>2.5910000000000002</v>
      </c>
      <c r="F6" s="16">
        <f>G6/E6</f>
        <v>35000</v>
      </c>
      <c r="G6" s="16">
        <v>90685</v>
      </c>
      <c r="H6" s="16">
        <v>33364</v>
      </c>
      <c r="I6" s="16">
        <v>34000</v>
      </c>
      <c r="J6" s="16">
        <f t="shared" si="0"/>
        <v>29166.666666666668</v>
      </c>
      <c r="K6" s="33">
        <f t="shared" si="1"/>
        <v>27200</v>
      </c>
      <c r="L6" s="17" t="s">
        <v>699</v>
      </c>
    </row>
    <row r="7" spans="1:12" ht="15.75">
      <c r="A7" s="11">
        <v>139146</v>
      </c>
      <c r="B7" s="12" t="s">
        <v>612</v>
      </c>
      <c r="C7" s="13" t="s">
        <v>16</v>
      </c>
      <c r="D7" s="14"/>
      <c r="E7" s="15">
        <v>17.869</v>
      </c>
      <c r="F7" s="16">
        <v>22038.46</v>
      </c>
      <c r="G7" s="16">
        <f>E7*F7</f>
        <v>393805.24173999997</v>
      </c>
      <c r="H7" s="16">
        <v>22507</v>
      </c>
      <c r="I7" s="16">
        <v>34000</v>
      </c>
      <c r="J7" s="16">
        <f t="shared" si="0"/>
        <v>18365.383333333335</v>
      </c>
      <c r="K7" s="33">
        <f t="shared" si="1"/>
        <v>27200</v>
      </c>
      <c r="L7" s="17" t="s">
        <v>701</v>
      </c>
    </row>
    <row r="8" spans="1:12" ht="15.75">
      <c r="A8" s="12" t="s">
        <v>17</v>
      </c>
      <c r="B8" s="12" t="s">
        <v>18</v>
      </c>
      <c r="C8" s="13" t="s">
        <v>703</v>
      </c>
      <c r="D8" s="14" t="s">
        <v>6</v>
      </c>
      <c r="E8" s="15">
        <v>22.370999999999999</v>
      </c>
      <c r="F8" s="16">
        <f>G8/E8</f>
        <v>31975.544231370975</v>
      </c>
      <c r="G8" s="16">
        <v>715324.9</v>
      </c>
      <c r="H8" s="16">
        <v>21531</v>
      </c>
      <c r="I8" s="16">
        <v>34000</v>
      </c>
      <c r="J8" s="16">
        <f t="shared" si="0"/>
        <v>26646.286859475815</v>
      </c>
      <c r="K8" s="33">
        <f t="shared" si="1"/>
        <v>27200</v>
      </c>
      <c r="L8" s="17" t="s">
        <v>702</v>
      </c>
    </row>
    <row r="9" spans="1:12" ht="15.75">
      <c r="A9" s="11">
        <v>38058</v>
      </c>
      <c r="B9" s="12" t="s">
        <v>730</v>
      </c>
      <c r="C9" s="13" t="s">
        <v>705</v>
      </c>
      <c r="D9" s="14" t="s">
        <v>6</v>
      </c>
      <c r="E9" s="15">
        <v>24.555</v>
      </c>
      <c r="F9" s="16">
        <v>24427.35</v>
      </c>
      <c r="G9" s="16">
        <f>E9*F9</f>
        <v>599813.57924999995</v>
      </c>
      <c r="H9" s="16">
        <v>26281</v>
      </c>
      <c r="I9" s="16">
        <v>34000</v>
      </c>
      <c r="J9" s="16">
        <f t="shared" si="0"/>
        <v>20356.125</v>
      </c>
      <c r="K9" s="33">
        <f t="shared" si="1"/>
        <v>27200</v>
      </c>
      <c r="L9" s="17" t="s">
        <v>704</v>
      </c>
    </row>
    <row r="10" spans="1:12" ht="15.75">
      <c r="A10" s="11">
        <v>182323</v>
      </c>
      <c r="B10" s="12" t="s">
        <v>614</v>
      </c>
      <c r="C10" s="13" t="s">
        <v>707</v>
      </c>
      <c r="D10" s="14" t="s">
        <v>6</v>
      </c>
      <c r="E10" s="15">
        <v>10.214</v>
      </c>
      <c r="F10" s="16">
        <v>25964.61</v>
      </c>
      <c r="G10" s="16">
        <f>E10*F10</f>
        <v>265202.52653999999</v>
      </c>
      <c r="H10" s="16">
        <v>25476</v>
      </c>
      <c r="I10" s="16">
        <v>34000</v>
      </c>
      <c r="J10" s="16">
        <f t="shared" si="0"/>
        <v>21637.175000000003</v>
      </c>
      <c r="K10" s="33">
        <f t="shared" si="1"/>
        <v>27200</v>
      </c>
      <c r="L10" s="17" t="s">
        <v>706</v>
      </c>
    </row>
    <row r="11" spans="1:12" ht="15.75">
      <c r="A11" s="11">
        <v>166035</v>
      </c>
      <c r="B11" s="12" t="s">
        <v>21</v>
      </c>
      <c r="C11" s="13" t="s">
        <v>708</v>
      </c>
      <c r="D11" s="14" t="s">
        <v>6</v>
      </c>
      <c r="E11" s="15">
        <v>3.7589999999999999</v>
      </c>
      <c r="F11" s="16">
        <f>G11/E11</f>
        <v>24259.598297419529</v>
      </c>
      <c r="G11" s="16">
        <v>91191.83</v>
      </c>
      <c r="H11" s="16">
        <v>26220</v>
      </c>
      <c r="I11" s="16">
        <v>34000</v>
      </c>
      <c r="J11" s="16">
        <f t="shared" si="0"/>
        <v>20216.331914516275</v>
      </c>
      <c r="K11" s="33">
        <f t="shared" si="1"/>
        <v>27200</v>
      </c>
      <c r="L11" s="17" t="s">
        <v>704</v>
      </c>
    </row>
    <row r="12" spans="1:12" ht="15.75">
      <c r="A12" s="12" t="s">
        <v>22</v>
      </c>
      <c r="B12" s="12" t="s">
        <v>23</v>
      </c>
      <c r="C12" s="13" t="s">
        <v>709</v>
      </c>
      <c r="D12" s="12" t="s">
        <v>6</v>
      </c>
      <c r="E12" s="15">
        <v>0.96599999999999997</v>
      </c>
      <c r="F12" s="16">
        <v>29653.52</v>
      </c>
      <c r="G12" s="16">
        <f>E12*F12</f>
        <v>28645.300319999998</v>
      </c>
      <c r="H12" s="16">
        <v>27322</v>
      </c>
      <c r="I12" s="16">
        <v>33000</v>
      </c>
      <c r="J12" s="16">
        <f t="shared" si="0"/>
        <v>24711.266666666666</v>
      </c>
      <c r="K12" s="33">
        <f t="shared" si="1"/>
        <v>26400</v>
      </c>
      <c r="L12" s="17" t="s">
        <v>691</v>
      </c>
    </row>
    <row r="13" spans="1:12" ht="15.75">
      <c r="A13" s="11">
        <v>6954</v>
      </c>
      <c r="B13" s="12" t="s">
        <v>613</v>
      </c>
      <c r="C13" s="13" t="s">
        <v>25</v>
      </c>
      <c r="D13" s="14" t="s">
        <v>6</v>
      </c>
      <c r="E13" s="15">
        <v>1.8140000000000001</v>
      </c>
      <c r="F13" s="16">
        <v>28191.68</v>
      </c>
      <c r="G13" s="16">
        <f>E13*F13</f>
        <v>51139.707520000004</v>
      </c>
      <c r="H13" s="16">
        <v>25326</v>
      </c>
      <c r="I13" s="16">
        <v>33000</v>
      </c>
      <c r="J13" s="16">
        <f t="shared" si="0"/>
        <v>23493.066666666669</v>
      </c>
      <c r="K13" s="33">
        <f t="shared" si="1"/>
        <v>26400</v>
      </c>
      <c r="L13" s="17" t="s">
        <v>704</v>
      </c>
    </row>
    <row r="14" spans="1:12" ht="15.75">
      <c r="A14" s="18">
        <v>36876</v>
      </c>
      <c r="B14" s="19" t="s">
        <v>26</v>
      </c>
      <c r="C14" s="20" t="s">
        <v>615</v>
      </c>
      <c r="D14" s="21" t="s">
        <v>6</v>
      </c>
      <c r="E14" s="22">
        <v>9.5000000000000001E-2</v>
      </c>
      <c r="F14" s="23">
        <v>41575.89</v>
      </c>
      <c r="G14" s="23">
        <f>E14*F14</f>
        <v>3949.70955</v>
      </c>
      <c r="H14" s="23">
        <v>41656</v>
      </c>
      <c r="I14" s="23">
        <v>51000</v>
      </c>
      <c r="J14" s="16">
        <f t="shared" si="0"/>
        <v>34646.575000000004</v>
      </c>
      <c r="K14" s="33">
        <f t="shared" si="1"/>
        <v>40800</v>
      </c>
      <c r="L14" s="17" t="s">
        <v>616</v>
      </c>
    </row>
    <row r="15" spans="1:12" ht="15.75">
      <c r="A15" s="18">
        <v>88886</v>
      </c>
      <c r="B15" s="19" t="s">
        <v>27</v>
      </c>
      <c r="C15" s="20" t="s">
        <v>617</v>
      </c>
      <c r="D15" s="21" t="s">
        <v>6</v>
      </c>
      <c r="E15" s="22">
        <v>0.43</v>
      </c>
      <c r="F15" s="23">
        <f t="shared" ref="F15" si="2">G15/E15</f>
        <v>52200</v>
      </c>
      <c r="G15" s="23">
        <v>22446</v>
      </c>
      <c r="H15" s="23">
        <v>52200</v>
      </c>
      <c r="I15" s="23">
        <v>54000</v>
      </c>
      <c r="J15" s="16">
        <f t="shared" si="0"/>
        <v>43500</v>
      </c>
      <c r="K15" s="33">
        <f t="shared" si="1"/>
        <v>43200</v>
      </c>
      <c r="L15" s="17" t="s">
        <v>618</v>
      </c>
    </row>
    <row r="16" spans="1:12" ht="15.75">
      <c r="A16" s="18">
        <v>85862</v>
      </c>
      <c r="B16" s="19" t="s">
        <v>36</v>
      </c>
      <c r="C16" s="20" t="s">
        <v>37</v>
      </c>
      <c r="D16" s="21" t="s">
        <v>6</v>
      </c>
      <c r="E16" s="22">
        <v>0.25900000000000001</v>
      </c>
      <c r="F16" s="23">
        <v>51761.87</v>
      </c>
      <c r="G16" s="23">
        <f t="shared" ref="G16:G20" si="3">E16*F16</f>
        <v>13406.324330000001</v>
      </c>
      <c r="H16" s="23">
        <v>55812</v>
      </c>
      <c r="I16" s="23">
        <v>57000</v>
      </c>
      <c r="J16" s="16">
        <f t="shared" si="0"/>
        <v>43134.89166666667</v>
      </c>
      <c r="K16" s="33">
        <f t="shared" si="1"/>
        <v>45600</v>
      </c>
      <c r="L16" s="17" t="s">
        <v>619</v>
      </c>
    </row>
    <row r="17" spans="1:12" ht="15.75">
      <c r="A17" s="19" t="s">
        <v>38</v>
      </c>
      <c r="B17" s="19" t="s">
        <v>39</v>
      </c>
      <c r="C17" s="20" t="s">
        <v>40</v>
      </c>
      <c r="D17" s="21" t="s">
        <v>6</v>
      </c>
      <c r="E17" s="22">
        <v>0.26300000000000001</v>
      </c>
      <c r="F17" s="23">
        <v>62328.54</v>
      </c>
      <c r="G17" s="23">
        <f t="shared" si="3"/>
        <v>16392.406020000002</v>
      </c>
      <c r="H17" s="23">
        <v>60717</v>
      </c>
      <c r="I17" s="23">
        <v>61600</v>
      </c>
      <c r="J17" s="16">
        <f t="shared" si="0"/>
        <v>51940.450000000004</v>
      </c>
      <c r="K17" s="33">
        <f t="shared" si="1"/>
        <v>49280</v>
      </c>
      <c r="L17" s="17" t="s">
        <v>621</v>
      </c>
    </row>
    <row r="18" spans="1:12" ht="15.75">
      <c r="A18" s="19" t="s">
        <v>38</v>
      </c>
      <c r="B18" s="19" t="s">
        <v>39</v>
      </c>
      <c r="C18" s="20" t="s">
        <v>40</v>
      </c>
      <c r="D18" s="21" t="s">
        <v>6</v>
      </c>
      <c r="E18" s="22">
        <v>0.161</v>
      </c>
      <c r="F18" s="23">
        <v>62328.54</v>
      </c>
      <c r="G18" s="23">
        <f t="shared" si="3"/>
        <v>10034.89494</v>
      </c>
      <c r="H18" s="23">
        <v>60717</v>
      </c>
      <c r="I18" s="23">
        <v>61600</v>
      </c>
      <c r="J18" s="16">
        <f t="shared" si="0"/>
        <v>51940.450000000004</v>
      </c>
      <c r="K18" s="33">
        <f t="shared" si="1"/>
        <v>49280</v>
      </c>
      <c r="L18" s="17" t="s">
        <v>620</v>
      </c>
    </row>
    <row r="19" spans="1:12" ht="15.75">
      <c r="A19" s="12" t="s">
        <v>41</v>
      </c>
      <c r="B19" s="12" t="s">
        <v>42</v>
      </c>
      <c r="C19" s="13" t="s">
        <v>43</v>
      </c>
      <c r="D19" s="14" t="s">
        <v>6</v>
      </c>
      <c r="E19" s="15">
        <v>14.16</v>
      </c>
      <c r="F19" s="16">
        <v>50852.25</v>
      </c>
      <c r="G19" s="16">
        <f t="shared" si="3"/>
        <v>720067.86</v>
      </c>
      <c r="H19" s="16">
        <v>50829</v>
      </c>
      <c r="I19" s="16">
        <v>61600</v>
      </c>
      <c r="J19" s="16">
        <f t="shared" si="0"/>
        <v>42376.875</v>
      </c>
      <c r="K19" s="33">
        <f t="shared" si="1"/>
        <v>49280</v>
      </c>
      <c r="L19" s="34" t="s">
        <v>623</v>
      </c>
    </row>
    <row r="20" spans="1:12" ht="15.75">
      <c r="A20" s="12" t="s">
        <v>41</v>
      </c>
      <c r="B20" s="12" t="s">
        <v>42</v>
      </c>
      <c r="C20" s="13" t="s">
        <v>43</v>
      </c>
      <c r="D20" s="14" t="s">
        <v>6</v>
      </c>
      <c r="E20" s="15">
        <v>1.1359999999999999</v>
      </c>
      <c r="F20" s="16">
        <v>50852.25</v>
      </c>
      <c r="G20" s="16">
        <f t="shared" si="3"/>
        <v>57768.155999999995</v>
      </c>
      <c r="H20" s="16">
        <v>50829</v>
      </c>
      <c r="I20" s="16">
        <v>61600</v>
      </c>
      <c r="J20" s="16">
        <f t="shared" si="0"/>
        <v>42376.875</v>
      </c>
      <c r="K20" s="33">
        <f t="shared" si="1"/>
        <v>49280</v>
      </c>
      <c r="L20" s="34" t="s">
        <v>622</v>
      </c>
    </row>
    <row r="21" spans="1:12" ht="15.75">
      <c r="A21" s="11">
        <v>185204</v>
      </c>
      <c r="B21" s="12" t="s">
        <v>44</v>
      </c>
      <c r="C21" s="13" t="s">
        <v>45</v>
      </c>
      <c r="D21" s="14" t="s">
        <v>6</v>
      </c>
      <c r="E21" s="15">
        <v>0.44700000000000001</v>
      </c>
      <c r="F21" s="16">
        <f>G21/E21</f>
        <v>34000</v>
      </c>
      <c r="G21" s="16">
        <v>15198</v>
      </c>
      <c r="H21" s="16">
        <v>34000</v>
      </c>
      <c r="I21" s="16">
        <v>61600</v>
      </c>
      <c r="J21" s="16">
        <f t="shared" si="0"/>
        <v>28333.333333333336</v>
      </c>
      <c r="K21" s="33">
        <f t="shared" si="1"/>
        <v>49280</v>
      </c>
      <c r="L21" s="34" t="s">
        <v>624</v>
      </c>
    </row>
    <row r="22" spans="1:12" ht="15.75">
      <c r="A22" s="11">
        <v>72302</v>
      </c>
      <c r="B22" s="12" t="s">
        <v>46</v>
      </c>
      <c r="C22" s="13" t="s">
        <v>47</v>
      </c>
      <c r="D22" s="14" t="s">
        <v>6</v>
      </c>
      <c r="E22" s="15">
        <v>0.628</v>
      </c>
      <c r="F22" s="16">
        <f>G22/E22</f>
        <v>92306.528662420387</v>
      </c>
      <c r="G22" s="16">
        <v>57968.5</v>
      </c>
      <c r="H22" s="16">
        <v>58506</v>
      </c>
      <c r="I22" s="16">
        <v>61600</v>
      </c>
      <c r="J22" s="16">
        <f t="shared" si="0"/>
        <v>76922.107218683654</v>
      </c>
      <c r="K22" s="33">
        <f t="shared" si="1"/>
        <v>49280</v>
      </c>
      <c r="L22" s="34" t="s">
        <v>626</v>
      </c>
    </row>
    <row r="23" spans="1:12" ht="15.75">
      <c r="A23" s="11">
        <v>72302</v>
      </c>
      <c r="B23" s="12" t="s">
        <v>46</v>
      </c>
      <c r="C23" s="13" t="s">
        <v>47</v>
      </c>
      <c r="D23" s="14" t="s">
        <v>6</v>
      </c>
      <c r="E23" s="15">
        <v>0.32700000000000001</v>
      </c>
      <c r="F23" s="16">
        <v>60700</v>
      </c>
      <c r="G23" s="16">
        <f>E23*F23</f>
        <v>19848.900000000001</v>
      </c>
      <c r="H23" s="16">
        <v>58506</v>
      </c>
      <c r="I23" s="16">
        <v>61600</v>
      </c>
      <c r="J23" s="16">
        <f t="shared" si="0"/>
        <v>50583.333333333336</v>
      </c>
      <c r="K23" s="33">
        <f t="shared" si="1"/>
        <v>49280</v>
      </c>
      <c r="L23" s="34" t="s">
        <v>625</v>
      </c>
    </row>
    <row r="24" spans="1:12" ht="15.75">
      <c r="A24" s="12" t="s">
        <v>48</v>
      </c>
      <c r="B24" s="12" t="s">
        <v>49</v>
      </c>
      <c r="C24" s="13" t="s">
        <v>711</v>
      </c>
      <c r="D24" s="14" t="s">
        <v>6</v>
      </c>
      <c r="E24" s="15">
        <v>7.21</v>
      </c>
      <c r="F24" s="16">
        <v>60700</v>
      </c>
      <c r="G24" s="16">
        <f>E24*F24</f>
        <v>437647</v>
      </c>
      <c r="H24" s="16">
        <v>47541</v>
      </c>
      <c r="I24" s="16">
        <v>58000</v>
      </c>
      <c r="J24" s="16">
        <f t="shared" si="0"/>
        <v>50583.333333333336</v>
      </c>
      <c r="K24" s="33">
        <f t="shared" si="1"/>
        <v>46400</v>
      </c>
      <c r="L24" s="34" t="s">
        <v>710</v>
      </c>
    </row>
    <row r="25" spans="1:12" ht="15.75">
      <c r="A25" s="12" t="s">
        <v>50</v>
      </c>
      <c r="B25" s="12" t="s">
        <v>51</v>
      </c>
      <c r="C25" s="13" t="s">
        <v>52</v>
      </c>
      <c r="D25" s="14" t="s">
        <v>6</v>
      </c>
      <c r="E25" s="15">
        <v>8.2449999999999992</v>
      </c>
      <c r="F25" s="16">
        <f>G25/E25</f>
        <v>45698.5688295937</v>
      </c>
      <c r="G25" s="16">
        <v>376784.7</v>
      </c>
      <c r="H25" s="16">
        <v>45855</v>
      </c>
      <c r="I25" s="16">
        <v>59000</v>
      </c>
      <c r="J25" s="16">
        <f t="shared" si="0"/>
        <v>38082.140691328088</v>
      </c>
      <c r="K25" s="33">
        <f t="shared" si="1"/>
        <v>47200</v>
      </c>
      <c r="L25" s="34" t="s">
        <v>623</v>
      </c>
    </row>
    <row r="26" spans="1:12" ht="15.75">
      <c r="A26" s="11">
        <v>130169</v>
      </c>
      <c r="B26" s="12" t="s">
        <v>53</v>
      </c>
      <c r="C26" s="13" t="s">
        <v>54</v>
      </c>
      <c r="D26" s="14" t="s">
        <v>6</v>
      </c>
      <c r="E26" s="15">
        <v>0.52400000000000002</v>
      </c>
      <c r="F26" s="16">
        <v>54000</v>
      </c>
      <c r="G26" s="16">
        <f>F26*E26</f>
        <v>28296</v>
      </c>
      <c r="H26" s="16">
        <v>54000</v>
      </c>
      <c r="I26" s="16">
        <v>54000</v>
      </c>
      <c r="J26" s="16">
        <f t="shared" si="0"/>
        <v>45000</v>
      </c>
      <c r="K26" s="33">
        <f t="shared" si="1"/>
        <v>43200</v>
      </c>
      <c r="L26" s="34" t="s">
        <v>628</v>
      </c>
    </row>
    <row r="27" spans="1:12" ht="15.75">
      <c r="A27" s="11">
        <v>130169</v>
      </c>
      <c r="B27" s="12" t="s">
        <v>53</v>
      </c>
      <c r="C27" s="13" t="s">
        <v>54</v>
      </c>
      <c r="D27" s="14" t="s">
        <v>6</v>
      </c>
      <c r="E27" s="15">
        <v>0.14399999999999999</v>
      </c>
      <c r="F27" s="16">
        <v>54000</v>
      </c>
      <c r="G27" s="16">
        <f>F27*E27</f>
        <v>7775.9999999999991</v>
      </c>
      <c r="H27" s="16">
        <v>54000</v>
      </c>
      <c r="I27" s="16">
        <v>54000</v>
      </c>
      <c r="J27" s="16">
        <f t="shared" si="0"/>
        <v>45000</v>
      </c>
      <c r="K27" s="33">
        <f t="shared" si="1"/>
        <v>43200</v>
      </c>
      <c r="L27" s="34" t="s">
        <v>627</v>
      </c>
    </row>
    <row r="28" spans="1:12" ht="15.75">
      <c r="A28" s="11">
        <v>73521</v>
      </c>
      <c r="B28" s="12" t="s">
        <v>55</v>
      </c>
      <c r="C28" s="13" t="s">
        <v>56</v>
      </c>
      <c r="D28" s="14" t="s">
        <v>6</v>
      </c>
      <c r="E28" s="15">
        <v>0.09</v>
      </c>
      <c r="F28" s="16">
        <f>G28/E28</f>
        <v>51606.777777777774</v>
      </c>
      <c r="G28" s="16">
        <v>4644.6099999999997</v>
      </c>
      <c r="H28" s="16">
        <v>51608</v>
      </c>
      <c r="I28" s="16">
        <v>54000</v>
      </c>
      <c r="J28" s="16">
        <f t="shared" si="0"/>
        <v>43005.648148148146</v>
      </c>
      <c r="K28" s="33">
        <f t="shared" si="1"/>
        <v>43200</v>
      </c>
      <c r="L28" s="34" t="s">
        <v>629</v>
      </c>
    </row>
    <row r="29" spans="1:12" ht="15.75">
      <c r="A29" s="11">
        <v>182463</v>
      </c>
      <c r="B29" s="12" t="s">
        <v>57</v>
      </c>
      <c r="C29" s="13" t="s">
        <v>58</v>
      </c>
      <c r="D29" s="14" t="s">
        <v>6</v>
      </c>
      <c r="E29" s="15">
        <v>0.38700000000000001</v>
      </c>
      <c r="F29" s="16">
        <f>G29/E29</f>
        <v>70544.186046511619</v>
      </c>
      <c r="G29" s="16">
        <v>27300.6</v>
      </c>
      <c r="H29" s="16">
        <v>54046</v>
      </c>
      <c r="I29" s="16">
        <v>54000</v>
      </c>
      <c r="J29" s="16">
        <f t="shared" si="0"/>
        <v>58786.821705426351</v>
      </c>
      <c r="K29" s="33">
        <f t="shared" si="1"/>
        <v>43200</v>
      </c>
      <c r="L29" s="150" t="s">
        <v>634</v>
      </c>
    </row>
    <row r="30" spans="1:12" ht="15.75">
      <c r="A30" s="11">
        <v>182463</v>
      </c>
      <c r="B30" s="12" t="s">
        <v>65</v>
      </c>
      <c r="C30" s="13" t="s">
        <v>66</v>
      </c>
      <c r="D30" s="14" t="s">
        <v>6</v>
      </c>
      <c r="E30" s="15">
        <v>1.611</v>
      </c>
      <c r="F30" s="16">
        <f>G30/E30</f>
        <v>54644.487895716949</v>
      </c>
      <c r="G30" s="16">
        <v>88032.27</v>
      </c>
      <c r="H30" s="16">
        <v>54046</v>
      </c>
      <c r="I30" s="16">
        <v>54000</v>
      </c>
      <c r="J30" s="16">
        <f t="shared" si="0"/>
        <v>45537.073246430795</v>
      </c>
      <c r="K30" s="33">
        <f t="shared" si="1"/>
        <v>43200</v>
      </c>
      <c r="L30" s="150"/>
    </row>
    <row r="31" spans="1:12" ht="15.75">
      <c r="A31" s="11">
        <v>182463</v>
      </c>
      <c r="B31" s="12" t="s">
        <v>57</v>
      </c>
      <c r="C31" s="13" t="s">
        <v>58</v>
      </c>
      <c r="D31" s="14" t="s">
        <v>6</v>
      </c>
      <c r="E31" s="15">
        <v>0.13600000000000001</v>
      </c>
      <c r="F31" s="16">
        <v>52200</v>
      </c>
      <c r="G31" s="16">
        <f>F31*E31</f>
        <v>7099.2000000000007</v>
      </c>
      <c r="H31" s="16">
        <v>54046</v>
      </c>
      <c r="I31" s="16">
        <v>54000</v>
      </c>
      <c r="J31" s="16">
        <f t="shared" si="0"/>
        <v>43500</v>
      </c>
      <c r="K31" s="33">
        <f t="shared" si="1"/>
        <v>43200</v>
      </c>
      <c r="L31" s="34" t="s">
        <v>630</v>
      </c>
    </row>
    <row r="32" spans="1:12" ht="15.75">
      <c r="A32" s="12" t="s">
        <v>59</v>
      </c>
      <c r="B32" s="12" t="s">
        <v>60</v>
      </c>
      <c r="C32" s="13" t="s">
        <v>61</v>
      </c>
      <c r="D32" s="14" t="s">
        <v>6</v>
      </c>
      <c r="E32" s="15">
        <v>0.87</v>
      </c>
      <c r="F32" s="16">
        <v>47662.31</v>
      </c>
      <c r="G32" s="16">
        <f>F32*E32:E32</f>
        <v>41466.209699999999</v>
      </c>
      <c r="H32" s="16">
        <v>47851</v>
      </c>
      <c r="I32" s="16">
        <v>54000</v>
      </c>
      <c r="J32" s="16">
        <f t="shared" si="0"/>
        <v>39718.591666666667</v>
      </c>
      <c r="K32" s="33">
        <f t="shared" si="1"/>
        <v>43200</v>
      </c>
      <c r="L32" s="34" t="s">
        <v>631</v>
      </c>
    </row>
    <row r="33" spans="1:12" ht="15.75">
      <c r="A33" s="12" t="s">
        <v>62</v>
      </c>
      <c r="B33" s="12" t="s">
        <v>63</v>
      </c>
      <c r="C33" s="13" t="s">
        <v>64</v>
      </c>
      <c r="D33" s="14" t="s">
        <v>6</v>
      </c>
      <c r="E33" s="15">
        <v>2.6120000000000001</v>
      </c>
      <c r="F33" s="16">
        <v>43734.38</v>
      </c>
      <c r="G33" s="16">
        <f>E33*F33</f>
        <v>114234.20056</v>
      </c>
      <c r="H33" s="16">
        <v>45740</v>
      </c>
      <c r="I33" s="16">
        <v>54000</v>
      </c>
      <c r="J33" s="16">
        <f t="shared" si="0"/>
        <v>36445.316666666666</v>
      </c>
      <c r="K33" s="33">
        <f t="shared" si="1"/>
        <v>43200</v>
      </c>
      <c r="L33" s="34" t="s">
        <v>633</v>
      </c>
    </row>
    <row r="34" spans="1:12" ht="15.75">
      <c r="A34" s="12" t="s">
        <v>62</v>
      </c>
      <c r="B34" s="12" t="s">
        <v>63</v>
      </c>
      <c r="C34" s="13" t="s">
        <v>64</v>
      </c>
      <c r="D34" s="14" t="s">
        <v>6</v>
      </c>
      <c r="E34" s="15">
        <v>0.6</v>
      </c>
      <c r="F34" s="16">
        <v>43734.38</v>
      </c>
      <c r="G34" s="16">
        <f>E34*F34</f>
        <v>26240.627999999997</v>
      </c>
      <c r="H34" s="16">
        <v>45740</v>
      </c>
      <c r="I34" s="16">
        <v>54000</v>
      </c>
      <c r="J34" s="16">
        <f t="shared" si="0"/>
        <v>36445.316666666666</v>
      </c>
      <c r="K34" s="33">
        <f t="shared" si="1"/>
        <v>43200</v>
      </c>
      <c r="L34" s="34" t="s">
        <v>632</v>
      </c>
    </row>
    <row r="35" spans="1:12" ht="15.75">
      <c r="A35" s="12" t="s">
        <v>67</v>
      </c>
      <c r="B35" s="12" t="s">
        <v>68</v>
      </c>
      <c r="C35" s="13" t="s">
        <v>69</v>
      </c>
      <c r="D35" s="14" t="s">
        <v>6</v>
      </c>
      <c r="E35" s="15">
        <v>7.1999999999999995E-2</v>
      </c>
      <c r="F35" s="16">
        <f>G35/E35</f>
        <v>53118.750000000007</v>
      </c>
      <c r="G35" s="16">
        <v>3824.55</v>
      </c>
      <c r="H35" s="16">
        <v>52680</v>
      </c>
      <c r="I35" s="16">
        <v>54000</v>
      </c>
      <c r="J35" s="16">
        <f t="shared" si="0"/>
        <v>44265.625000000007</v>
      </c>
      <c r="K35" s="33">
        <f t="shared" si="1"/>
        <v>43200</v>
      </c>
      <c r="L35" s="34" t="s">
        <v>630</v>
      </c>
    </row>
    <row r="36" spans="1:12" ht="15.75">
      <c r="A36" s="11">
        <v>76851</v>
      </c>
      <c r="B36" s="12" t="s">
        <v>70</v>
      </c>
      <c r="C36" s="13" t="s">
        <v>71</v>
      </c>
      <c r="D36" s="14" t="s">
        <v>6</v>
      </c>
      <c r="E36" s="15">
        <v>7.9000000000000001E-2</v>
      </c>
      <c r="F36" s="16">
        <f>G36/E36</f>
        <v>50400</v>
      </c>
      <c r="G36" s="16">
        <v>3981.6</v>
      </c>
      <c r="H36" s="16">
        <v>52680</v>
      </c>
      <c r="I36" s="16">
        <v>54000</v>
      </c>
      <c r="J36" s="16">
        <f t="shared" si="0"/>
        <v>42000</v>
      </c>
      <c r="K36" s="33">
        <f t="shared" si="1"/>
        <v>43200</v>
      </c>
      <c r="L36" s="34" t="s">
        <v>630</v>
      </c>
    </row>
    <row r="37" spans="1:12" ht="15.75">
      <c r="A37" s="11">
        <v>71385</v>
      </c>
      <c r="B37" s="12" t="s">
        <v>72</v>
      </c>
      <c r="C37" s="13" t="s">
        <v>73</v>
      </c>
      <c r="D37" s="14" t="s">
        <v>6</v>
      </c>
      <c r="E37" s="15">
        <v>1.5760000000000001</v>
      </c>
      <c r="F37" s="16">
        <f>G37/E37</f>
        <v>43300.006345177659</v>
      </c>
      <c r="G37" s="16">
        <v>68240.81</v>
      </c>
      <c r="H37" s="16">
        <v>42833</v>
      </c>
      <c r="I37" s="16">
        <v>54000</v>
      </c>
      <c r="J37" s="16">
        <f t="shared" si="0"/>
        <v>36083.338620981383</v>
      </c>
      <c r="K37" s="33">
        <f t="shared" si="1"/>
        <v>43200</v>
      </c>
      <c r="L37" s="34" t="s">
        <v>628</v>
      </c>
    </row>
    <row r="38" spans="1:12" ht="15.75">
      <c r="A38" s="12" t="s">
        <v>74</v>
      </c>
      <c r="B38" s="12" t="s">
        <v>75</v>
      </c>
      <c r="C38" s="13" t="s">
        <v>76</v>
      </c>
      <c r="D38" s="14" t="s">
        <v>6</v>
      </c>
      <c r="E38" s="15">
        <v>3.468</v>
      </c>
      <c r="F38" s="16">
        <v>38750</v>
      </c>
      <c r="G38" s="16">
        <f t="shared" ref="G38:G43" si="4">E38*F38</f>
        <v>134385</v>
      </c>
      <c r="H38" s="25">
        <v>32843</v>
      </c>
      <c r="I38" s="25">
        <v>45000</v>
      </c>
      <c r="J38" s="16">
        <f t="shared" si="0"/>
        <v>32291.666666666668</v>
      </c>
      <c r="K38" s="33">
        <f t="shared" si="1"/>
        <v>36000</v>
      </c>
      <c r="L38" s="34" t="s">
        <v>628</v>
      </c>
    </row>
    <row r="39" spans="1:12" ht="15.75">
      <c r="A39" s="12" t="s">
        <v>74</v>
      </c>
      <c r="B39" s="12" t="s">
        <v>75</v>
      </c>
      <c r="C39" s="13" t="s">
        <v>76</v>
      </c>
      <c r="D39" s="14" t="s">
        <v>6</v>
      </c>
      <c r="E39" s="15">
        <v>0.85399999999999998</v>
      </c>
      <c r="F39" s="16">
        <v>38750</v>
      </c>
      <c r="G39" s="16">
        <f t="shared" si="4"/>
        <v>33092.5</v>
      </c>
      <c r="H39" s="25">
        <v>32843</v>
      </c>
      <c r="I39" s="25">
        <v>45000</v>
      </c>
      <c r="J39" s="16">
        <f t="shared" si="0"/>
        <v>32291.666666666668</v>
      </c>
      <c r="K39" s="33">
        <f t="shared" si="1"/>
        <v>36000</v>
      </c>
      <c r="L39" s="34" t="s">
        <v>635</v>
      </c>
    </row>
    <row r="40" spans="1:12" ht="15.75">
      <c r="A40" s="12" t="s">
        <v>77</v>
      </c>
      <c r="B40" s="12" t="s">
        <v>78</v>
      </c>
      <c r="C40" s="13" t="s">
        <v>79</v>
      </c>
      <c r="D40" s="14" t="s">
        <v>6</v>
      </c>
      <c r="E40" s="15">
        <v>6.2069999999999999</v>
      </c>
      <c r="F40" s="16">
        <v>36850</v>
      </c>
      <c r="G40" s="16">
        <f t="shared" si="4"/>
        <v>228727.94999999998</v>
      </c>
      <c r="H40" s="16">
        <v>37091</v>
      </c>
      <c r="I40" s="25">
        <v>45000</v>
      </c>
      <c r="J40" s="16">
        <f t="shared" si="0"/>
        <v>30708.333333333336</v>
      </c>
      <c r="K40" s="33">
        <f t="shared" si="1"/>
        <v>36000</v>
      </c>
      <c r="L40" s="34" t="s">
        <v>637</v>
      </c>
    </row>
    <row r="41" spans="1:12" ht="15.75">
      <c r="A41" s="12" t="s">
        <v>77</v>
      </c>
      <c r="B41" s="12" t="s">
        <v>78</v>
      </c>
      <c r="C41" s="13" t="s">
        <v>79</v>
      </c>
      <c r="D41" s="14" t="s">
        <v>6</v>
      </c>
      <c r="E41" s="15">
        <v>0.104</v>
      </c>
      <c r="F41" s="16">
        <v>36850</v>
      </c>
      <c r="G41" s="16">
        <f t="shared" si="4"/>
        <v>3832.3999999999996</v>
      </c>
      <c r="H41" s="16">
        <v>37091</v>
      </c>
      <c r="I41" s="25">
        <v>45000</v>
      </c>
      <c r="J41" s="16">
        <f t="shared" si="0"/>
        <v>30708.333333333336</v>
      </c>
      <c r="K41" s="33">
        <f t="shared" si="1"/>
        <v>36000</v>
      </c>
      <c r="L41" s="34" t="s">
        <v>636</v>
      </c>
    </row>
    <row r="42" spans="1:12" ht="15.75">
      <c r="A42" s="11">
        <v>172226</v>
      </c>
      <c r="B42" s="12" t="s">
        <v>80</v>
      </c>
      <c r="C42" s="13" t="s">
        <v>81</v>
      </c>
      <c r="D42" s="14" t="s">
        <v>6</v>
      </c>
      <c r="E42" s="15">
        <v>2.2450000000000001</v>
      </c>
      <c r="F42" s="16">
        <v>44993.42</v>
      </c>
      <c r="G42" s="16">
        <f t="shared" si="4"/>
        <v>101010.2279</v>
      </c>
      <c r="H42" s="16">
        <v>44944</v>
      </c>
      <c r="I42" s="25">
        <v>45000</v>
      </c>
      <c r="J42" s="16">
        <f t="shared" si="0"/>
        <v>37494.51666666667</v>
      </c>
      <c r="K42" s="33">
        <f t="shared" si="1"/>
        <v>36000</v>
      </c>
      <c r="L42" s="34" t="s">
        <v>639</v>
      </c>
    </row>
    <row r="43" spans="1:12" ht="15.75">
      <c r="A43" s="11">
        <v>172226</v>
      </c>
      <c r="B43" s="12" t="s">
        <v>80</v>
      </c>
      <c r="C43" s="13" t="s">
        <v>81</v>
      </c>
      <c r="D43" s="14" t="s">
        <v>6</v>
      </c>
      <c r="E43" s="15">
        <v>3.1389999999999998</v>
      </c>
      <c r="F43" s="16">
        <v>44993.42</v>
      </c>
      <c r="G43" s="16">
        <f t="shared" si="4"/>
        <v>141234.34537999998</v>
      </c>
      <c r="H43" s="16">
        <v>44944</v>
      </c>
      <c r="I43" s="25">
        <v>45000</v>
      </c>
      <c r="J43" s="16">
        <f t="shared" si="0"/>
        <v>37494.51666666667</v>
      </c>
      <c r="K43" s="33">
        <f t="shared" si="1"/>
        <v>36000</v>
      </c>
      <c r="L43" s="34" t="s">
        <v>638</v>
      </c>
    </row>
    <row r="44" spans="1:12" ht="15.75">
      <c r="A44" s="11">
        <v>172226</v>
      </c>
      <c r="B44" s="12" t="s">
        <v>82</v>
      </c>
      <c r="C44" s="13" t="s">
        <v>83</v>
      </c>
      <c r="D44" s="14" t="s">
        <v>6</v>
      </c>
      <c r="E44" s="15">
        <v>4.9249999999999998</v>
      </c>
      <c r="F44" s="16">
        <f>G44/E44</f>
        <v>47829.754314720813</v>
      </c>
      <c r="G44" s="16">
        <v>235561.54</v>
      </c>
      <c r="H44" s="16">
        <v>44944</v>
      </c>
      <c r="I44" s="25">
        <v>45000</v>
      </c>
      <c r="J44" s="16">
        <f t="shared" si="0"/>
        <v>39858.128595600676</v>
      </c>
      <c r="K44" s="33">
        <f t="shared" si="1"/>
        <v>36000</v>
      </c>
      <c r="L44" s="34" t="s">
        <v>640</v>
      </c>
    </row>
    <row r="45" spans="1:12" ht="15.75">
      <c r="A45" s="11">
        <v>172241</v>
      </c>
      <c r="B45" s="12" t="s">
        <v>84</v>
      </c>
      <c r="C45" s="13" t="s">
        <v>85</v>
      </c>
      <c r="D45" s="14" t="s">
        <v>6</v>
      </c>
      <c r="E45" s="15">
        <v>0.58799999999999997</v>
      </c>
      <c r="F45" s="16">
        <v>44700</v>
      </c>
      <c r="G45" s="16">
        <f>E45*F45</f>
        <v>26283.599999999999</v>
      </c>
      <c r="H45" s="16">
        <v>44700</v>
      </c>
      <c r="I45" s="25">
        <v>45000</v>
      </c>
      <c r="J45" s="16">
        <f t="shared" si="0"/>
        <v>37250</v>
      </c>
      <c r="K45" s="33">
        <f t="shared" si="1"/>
        <v>36000</v>
      </c>
      <c r="L45" s="34" t="s">
        <v>641</v>
      </c>
    </row>
    <row r="46" spans="1:12" ht="15.75">
      <c r="A46" s="11">
        <v>172241</v>
      </c>
      <c r="B46" s="12" t="s">
        <v>84</v>
      </c>
      <c r="C46" s="13" t="s">
        <v>85</v>
      </c>
      <c r="D46" s="14" t="s">
        <v>6</v>
      </c>
      <c r="E46" s="15">
        <v>0.52200000000000002</v>
      </c>
      <c r="F46" s="16">
        <v>44700</v>
      </c>
      <c r="G46" s="16">
        <f>E46*F46</f>
        <v>23333.4</v>
      </c>
      <c r="H46" s="16">
        <v>44700</v>
      </c>
      <c r="I46" s="25">
        <v>45000</v>
      </c>
      <c r="J46" s="16">
        <f t="shared" si="0"/>
        <v>37250</v>
      </c>
      <c r="K46" s="33">
        <f t="shared" si="1"/>
        <v>36000</v>
      </c>
      <c r="L46" s="34" t="s">
        <v>618</v>
      </c>
    </row>
    <row r="47" spans="1:12" ht="15.75">
      <c r="A47" s="11">
        <v>88869</v>
      </c>
      <c r="B47" s="12" t="s">
        <v>86</v>
      </c>
      <c r="C47" s="13" t="s">
        <v>87</v>
      </c>
      <c r="D47" s="14" t="s">
        <v>6</v>
      </c>
      <c r="E47" s="15">
        <v>4.3959999999999999</v>
      </c>
      <c r="F47" s="16">
        <v>49049.120000000003</v>
      </c>
      <c r="G47" s="16">
        <f>E47*F47</f>
        <v>215619.93152000001</v>
      </c>
      <c r="H47" s="16">
        <v>49784</v>
      </c>
      <c r="I47" s="25">
        <v>45000</v>
      </c>
      <c r="J47" s="16">
        <f t="shared" ref="J47:J73" si="5">F47/1.2</f>
        <v>40874.26666666667</v>
      </c>
      <c r="K47" s="33">
        <f t="shared" ref="K47:K73" si="6">I47*(1-20%)</f>
        <v>36000</v>
      </c>
      <c r="L47" s="34" t="s">
        <v>643</v>
      </c>
    </row>
    <row r="48" spans="1:12" ht="15.75">
      <c r="A48" s="11">
        <v>88869</v>
      </c>
      <c r="B48" s="12" t="s">
        <v>86</v>
      </c>
      <c r="C48" s="13" t="s">
        <v>87</v>
      </c>
      <c r="D48" s="14" t="s">
        <v>6</v>
      </c>
      <c r="E48" s="15">
        <v>1.5649999999999999</v>
      </c>
      <c r="F48" s="16">
        <v>49049.120000000003</v>
      </c>
      <c r="G48" s="16">
        <f>E48*F48</f>
        <v>76761.872799999997</v>
      </c>
      <c r="H48" s="16">
        <v>49784</v>
      </c>
      <c r="I48" s="25">
        <v>45000</v>
      </c>
      <c r="J48" s="16">
        <f t="shared" si="5"/>
        <v>40874.26666666667</v>
      </c>
      <c r="K48" s="33">
        <f t="shared" si="6"/>
        <v>36000</v>
      </c>
      <c r="L48" s="34" t="s">
        <v>642</v>
      </c>
    </row>
    <row r="49" spans="1:12" ht="15.75">
      <c r="A49" s="12" t="s">
        <v>88</v>
      </c>
      <c r="B49" s="12" t="s">
        <v>89</v>
      </c>
      <c r="C49" s="13" t="s">
        <v>90</v>
      </c>
      <c r="D49" s="14" t="s">
        <v>6</v>
      </c>
      <c r="E49" s="15">
        <v>3.5999999999999997E-2</v>
      </c>
      <c r="F49" s="16">
        <f>G49/E49</f>
        <v>47500</v>
      </c>
      <c r="G49" s="16">
        <v>1710</v>
      </c>
      <c r="H49" s="16">
        <v>47364</v>
      </c>
      <c r="I49" s="16">
        <v>49500</v>
      </c>
      <c r="J49" s="16">
        <f t="shared" si="5"/>
        <v>39583.333333333336</v>
      </c>
      <c r="K49" s="33">
        <f t="shared" si="6"/>
        <v>39600</v>
      </c>
      <c r="L49" s="34" t="s">
        <v>644</v>
      </c>
    </row>
    <row r="50" spans="1:12" ht="15.75">
      <c r="A50" s="12" t="s">
        <v>91</v>
      </c>
      <c r="B50" s="12" t="s">
        <v>92</v>
      </c>
      <c r="C50" s="13" t="s">
        <v>93</v>
      </c>
      <c r="D50" s="14" t="s">
        <v>6</v>
      </c>
      <c r="E50" s="15">
        <v>9.6080000000000005</v>
      </c>
      <c r="F50" s="16">
        <v>48986.89</v>
      </c>
      <c r="G50" s="16">
        <f>E50*F50</f>
        <v>470666.03912000003</v>
      </c>
      <c r="H50" s="16">
        <v>46361</v>
      </c>
      <c r="I50" s="16">
        <v>49500</v>
      </c>
      <c r="J50" s="16">
        <f t="shared" si="5"/>
        <v>40822.408333333333</v>
      </c>
      <c r="K50" s="33">
        <f t="shared" si="6"/>
        <v>39600</v>
      </c>
      <c r="L50" s="34" t="s">
        <v>646</v>
      </c>
    </row>
    <row r="51" spans="1:12" ht="15.75">
      <c r="A51" s="12" t="s">
        <v>91</v>
      </c>
      <c r="B51" s="12" t="s">
        <v>92</v>
      </c>
      <c r="C51" s="13" t="s">
        <v>93</v>
      </c>
      <c r="D51" s="14" t="s">
        <v>6</v>
      </c>
      <c r="E51" s="15">
        <v>24.635000000000002</v>
      </c>
      <c r="F51" s="16">
        <v>48986.89</v>
      </c>
      <c r="G51" s="16">
        <f>E51*F51</f>
        <v>1206792.0351500001</v>
      </c>
      <c r="H51" s="16">
        <v>46361</v>
      </c>
      <c r="I51" s="16">
        <v>49500</v>
      </c>
      <c r="J51" s="16">
        <f t="shared" si="5"/>
        <v>40822.408333333333</v>
      </c>
      <c r="K51" s="33">
        <f t="shared" si="6"/>
        <v>39600</v>
      </c>
      <c r="L51" s="34" t="s">
        <v>645</v>
      </c>
    </row>
    <row r="52" spans="1:12" ht="15.75">
      <c r="A52" s="11">
        <v>71169</v>
      </c>
      <c r="B52" s="12" t="s">
        <v>94</v>
      </c>
      <c r="C52" s="13" t="s">
        <v>95</v>
      </c>
      <c r="D52" s="14" t="s">
        <v>6</v>
      </c>
      <c r="E52" s="15">
        <v>2.7370000000000001</v>
      </c>
      <c r="F52" s="16">
        <f>G52/E52</f>
        <v>42500</v>
      </c>
      <c r="G52" s="16">
        <v>116322.5</v>
      </c>
      <c r="H52" s="16">
        <v>39504</v>
      </c>
      <c r="I52" s="16">
        <v>49500</v>
      </c>
      <c r="J52" s="16">
        <f t="shared" si="5"/>
        <v>35416.666666666672</v>
      </c>
      <c r="K52" s="33">
        <f t="shared" si="6"/>
        <v>39600</v>
      </c>
      <c r="L52" s="34" t="s">
        <v>647</v>
      </c>
    </row>
    <row r="53" spans="1:12" ht="31.5">
      <c r="A53" s="11">
        <v>71169</v>
      </c>
      <c r="B53" s="12" t="s">
        <v>96</v>
      </c>
      <c r="C53" s="13" t="s">
        <v>97</v>
      </c>
      <c r="D53" s="14" t="s">
        <v>6</v>
      </c>
      <c r="E53" s="15">
        <v>2.3319999999999999</v>
      </c>
      <c r="F53" s="16">
        <v>39960</v>
      </c>
      <c r="G53" s="16">
        <f>E53*F53</f>
        <v>93186.72</v>
      </c>
      <c r="H53" s="16">
        <v>39506</v>
      </c>
      <c r="I53" s="16">
        <v>49500</v>
      </c>
      <c r="J53" s="16">
        <f t="shared" si="5"/>
        <v>33300</v>
      </c>
      <c r="K53" s="33">
        <f t="shared" si="6"/>
        <v>39600</v>
      </c>
      <c r="L53" s="34" t="s">
        <v>648</v>
      </c>
    </row>
    <row r="54" spans="1:12" ht="15.75">
      <c r="A54" s="11">
        <v>138476</v>
      </c>
      <c r="B54" s="12" t="s">
        <v>98</v>
      </c>
      <c r="C54" s="13" t="s">
        <v>99</v>
      </c>
      <c r="D54" s="14" t="s">
        <v>6</v>
      </c>
      <c r="E54" s="15">
        <v>3.1629999999999998</v>
      </c>
      <c r="F54" s="16">
        <f>G54/E54</f>
        <v>47550</v>
      </c>
      <c r="G54" s="16">
        <v>150400.65</v>
      </c>
      <c r="H54" s="25">
        <v>46687</v>
      </c>
      <c r="I54" s="25">
        <v>47000</v>
      </c>
      <c r="J54" s="16">
        <f t="shared" si="5"/>
        <v>39625</v>
      </c>
      <c r="K54" s="33">
        <f t="shared" si="6"/>
        <v>37600</v>
      </c>
      <c r="L54" s="34" t="s">
        <v>649</v>
      </c>
    </row>
    <row r="55" spans="1:12" ht="15.75">
      <c r="A55" s="11">
        <v>171066</v>
      </c>
      <c r="B55" s="12" t="s">
        <v>100</v>
      </c>
      <c r="C55" s="13" t="s">
        <v>101</v>
      </c>
      <c r="D55" s="14" t="s">
        <v>6</v>
      </c>
      <c r="E55" s="15">
        <v>1.1000000000000001</v>
      </c>
      <c r="F55" s="16">
        <f>G55/E55</f>
        <v>43312.745454545446</v>
      </c>
      <c r="G55" s="16">
        <v>47644.02</v>
      </c>
      <c r="H55" s="16">
        <v>41521</v>
      </c>
      <c r="I55" s="25">
        <v>47000</v>
      </c>
      <c r="J55" s="16">
        <f t="shared" si="5"/>
        <v>36093.954545454537</v>
      </c>
      <c r="K55" s="33">
        <f t="shared" si="6"/>
        <v>37600</v>
      </c>
      <c r="L55" s="34" t="s">
        <v>650</v>
      </c>
    </row>
    <row r="56" spans="1:12" ht="15.75">
      <c r="A56" s="11">
        <v>34352</v>
      </c>
      <c r="B56" s="12" t="s">
        <v>102</v>
      </c>
      <c r="C56" s="13" t="s">
        <v>103</v>
      </c>
      <c r="D56" s="14" t="s">
        <v>6</v>
      </c>
      <c r="E56" s="15">
        <v>1.042</v>
      </c>
      <c r="F56" s="16">
        <f>G56/E56</f>
        <v>38500</v>
      </c>
      <c r="G56" s="16">
        <v>40117</v>
      </c>
      <c r="H56" s="16">
        <v>43033</v>
      </c>
      <c r="I56" s="25">
        <v>47000</v>
      </c>
      <c r="J56" s="16">
        <f t="shared" si="5"/>
        <v>32083.333333333336</v>
      </c>
      <c r="K56" s="33">
        <f t="shared" si="6"/>
        <v>37600</v>
      </c>
      <c r="L56" s="34" t="s">
        <v>712</v>
      </c>
    </row>
    <row r="57" spans="1:12" ht="15.75">
      <c r="A57" s="12" t="s">
        <v>104</v>
      </c>
      <c r="B57" s="12" t="s">
        <v>105</v>
      </c>
      <c r="C57" s="13" t="s">
        <v>106</v>
      </c>
      <c r="D57" s="14" t="s">
        <v>6</v>
      </c>
      <c r="E57" s="15">
        <v>1.1040000000000001</v>
      </c>
      <c r="F57" s="16">
        <f>G57/E57</f>
        <v>52200</v>
      </c>
      <c r="G57" s="16">
        <v>57628.800000000003</v>
      </c>
      <c r="H57" s="16">
        <v>50995</v>
      </c>
      <c r="I57" s="25">
        <v>47000</v>
      </c>
      <c r="J57" s="16">
        <f t="shared" si="5"/>
        <v>43500</v>
      </c>
      <c r="K57" s="33">
        <f t="shared" si="6"/>
        <v>37600</v>
      </c>
      <c r="L57" s="34" t="s">
        <v>651</v>
      </c>
    </row>
    <row r="58" spans="1:12" ht="15.75">
      <c r="A58" s="11">
        <v>166883</v>
      </c>
      <c r="B58" s="12" t="s">
        <v>107</v>
      </c>
      <c r="C58" s="13" t="s">
        <v>108</v>
      </c>
      <c r="D58" s="14" t="s">
        <v>6</v>
      </c>
      <c r="E58" s="15">
        <v>1.7829999999999999</v>
      </c>
      <c r="F58" s="16">
        <v>49546.81</v>
      </c>
      <c r="G58" s="16">
        <f>E58*F58</f>
        <v>88341.96222999999</v>
      </c>
      <c r="H58" s="16">
        <v>43926</v>
      </c>
      <c r="I58" s="16">
        <v>46000</v>
      </c>
      <c r="J58" s="16">
        <f t="shared" si="5"/>
        <v>41289.008333333331</v>
      </c>
      <c r="K58" s="33">
        <f t="shared" si="6"/>
        <v>36800</v>
      </c>
      <c r="L58" s="34" t="s">
        <v>652</v>
      </c>
    </row>
    <row r="59" spans="1:12" ht="15.75">
      <c r="A59" s="12" t="s">
        <v>109</v>
      </c>
      <c r="B59" s="12" t="s">
        <v>110</v>
      </c>
      <c r="C59" s="13" t="s">
        <v>111</v>
      </c>
      <c r="D59" s="14" t="s">
        <v>6</v>
      </c>
      <c r="E59" s="15">
        <v>1.7829999999999999</v>
      </c>
      <c r="F59" s="16">
        <v>36800</v>
      </c>
      <c r="G59" s="16">
        <f>E59*F59</f>
        <v>65614.399999999994</v>
      </c>
      <c r="H59" s="16">
        <v>37111</v>
      </c>
      <c r="I59" s="16">
        <v>46000</v>
      </c>
      <c r="J59" s="16">
        <f t="shared" si="5"/>
        <v>30666.666666666668</v>
      </c>
      <c r="K59" s="33">
        <f t="shared" si="6"/>
        <v>36800</v>
      </c>
      <c r="L59" s="34" t="s">
        <v>654</v>
      </c>
    </row>
    <row r="60" spans="1:12" ht="15.75">
      <c r="A60" s="12" t="s">
        <v>109</v>
      </c>
      <c r="B60" s="12" t="s">
        <v>110</v>
      </c>
      <c r="C60" s="13" t="s">
        <v>111</v>
      </c>
      <c r="D60" s="14" t="s">
        <v>6</v>
      </c>
      <c r="E60" s="15">
        <v>2.7240000000000002</v>
      </c>
      <c r="F60" s="16">
        <v>36800</v>
      </c>
      <c r="G60" s="16">
        <f>E60*F60</f>
        <v>100243.20000000001</v>
      </c>
      <c r="H60" s="16">
        <v>37111</v>
      </c>
      <c r="I60" s="16">
        <v>46000</v>
      </c>
      <c r="J60" s="16">
        <f t="shared" si="5"/>
        <v>30666.666666666668</v>
      </c>
      <c r="K60" s="33">
        <f t="shared" si="6"/>
        <v>36800</v>
      </c>
      <c r="L60" s="34" t="s">
        <v>653</v>
      </c>
    </row>
    <row r="61" spans="1:12" ht="15.75">
      <c r="A61" s="12" t="s">
        <v>114</v>
      </c>
      <c r="B61" s="12" t="s">
        <v>115</v>
      </c>
      <c r="C61" s="13" t="s">
        <v>116</v>
      </c>
      <c r="D61" s="14" t="s">
        <v>6</v>
      </c>
      <c r="E61" s="15">
        <v>0.67200000000000004</v>
      </c>
      <c r="F61" s="16">
        <v>34050</v>
      </c>
      <c r="G61" s="16">
        <f t="shared" ref="G61:G63" si="7">E61*F61</f>
        <v>22881.600000000002</v>
      </c>
      <c r="H61" s="16">
        <v>33942</v>
      </c>
      <c r="I61" s="16">
        <v>46000</v>
      </c>
      <c r="J61" s="16">
        <f t="shared" si="5"/>
        <v>28375</v>
      </c>
      <c r="K61" s="33">
        <f t="shared" si="6"/>
        <v>36800</v>
      </c>
      <c r="L61" s="34" t="s">
        <v>713</v>
      </c>
    </row>
    <row r="62" spans="1:12" ht="15.75">
      <c r="A62" s="12" t="s">
        <v>117</v>
      </c>
      <c r="B62" s="12" t="s">
        <v>118</v>
      </c>
      <c r="C62" s="13" t="s">
        <v>119</v>
      </c>
      <c r="D62" s="14" t="s">
        <v>6</v>
      </c>
      <c r="E62" s="15">
        <v>1.4630000000000001</v>
      </c>
      <c r="F62" s="16">
        <v>33934.47</v>
      </c>
      <c r="G62" s="16">
        <f t="shared" si="7"/>
        <v>49646.129610000004</v>
      </c>
      <c r="H62" s="16">
        <v>33151</v>
      </c>
      <c r="I62" s="16">
        <v>46000</v>
      </c>
      <c r="J62" s="16">
        <f t="shared" si="5"/>
        <v>28278.725000000002</v>
      </c>
      <c r="K62" s="33">
        <f t="shared" si="6"/>
        <v>36800</v>
      </c>
      <c r="L62" s="34" t="s">
        <v>655</v>
      </c>
    </row>
    <row r="63" spans="1:12" ht="15.75">
      <c r="A63" s="11">
        <v>152736</v>
      </c>
      <c r="B63" s="12" t="s">
        <v>120</v>
      </c>
      <c r="C63" s="13" t="s">
        <v>121</v>
      </c>
      <c r="D63" s="14" t="s">
        <v>6</v>
      </c>
      <c r="E63" s="15">
        <v>0.63900000000000001</v>
      </c>
      <c r="F63" s="16">
        <v>34650</v>
      </c>
      <c r="G63" s="16">
        <f t="shared" si="7"/>
        <v>22141.350000000002</v>
      </c>
      <c r="H63" s="16">
        <v>35544</v>
      </c>
      <c r="I63" s="16">
        <v>44000</v>
      </c>
      <c r="J63" s="16">
        <f t="shared" si="5"/>
        <v>28875</v>
      </c>
      <c r="K63" s="33">
        <f t="shared" si="6"/>
        <v>35200</v>
      </c>
      <c r="L63" s="34" t="s">
        <v>656</v>
      </c>
    </row>
    <row r="64" spans="1:12" ht="15.75">
      <c r="A64" s="11">
        <v>183008</v>
      </c>
      <c r="B64" s="12" t="s">
        <v>146</v>
      </c>
      <c r="C64" s="13" t="s">
        <v>147</v>
      </c>
      <c r="D64" s="14" t="s">
        <v>6</v>
      </c>
      <c r="E64" s="15">
        <v>0.44800000000000001</v>
      </c>
      <c r="F64" s="16">
        <f t="shared" ref="F64:F69" si="8">G64/E64</f>
        <v>35000</v>
      </c>
      <c r="G64" s="16">
        <v>15680</v>
      </c>
      <c r="H64" s="16">
        <v>35000</v>
      </c>
      <c r="I64" s="16">
        <v>37000</v>
      </c>
      <c r="J64" s="16">
        <f t="shared" si="5"/>
        <v>29166.666666666668</v>
      </c>
      <c r="K64" s="33">
        <f t="shared" si="6"/>
        <v>29600</v>
      </c>
      <c r="L64" s="34" t="s">
        <v>715</v>
      </c>
    </row>
    <row r="65" spans="1:12" ht="15.75">
      <c r="A65" s="12" t="s">
        <v>148</v>
      </c>
      <c r="B65" s="12" t="s">
        <v>149</v>
      </c>
      <c r="C65" s="13" t="s">
        <v>150</v>
      </c>
      <c r="D65" s="14" t="s">
        <v>6</v>
      </c>
      <c r="E65" s="15">
        <v>5.319</v>
      </c>
      <c r="F65" s="16">
        <f t="shared" si="8"/>
        <v>26650.005640157924</v>
      </c>
      <c r="G65" s="16">
        <v>141751.38</v>
      </c>
      <c r="H65" s="16">
        <v>26650</v>
      </c>
      <c r="I65" s="16">
        <v>34800</v>
      </c>
      <c r="J65" s="16">
        <f t="shared" si="5"/>
        <v>22208.338033464937</v>
      </c>
      <c r="K65" s="33">
        <f t="shared" si="6"/>
        <v>27840</v>
      </c>
      <c r="L65" s="34" t="s">
        <v>714</v>
      </c>
    </row>
    <row r="66" spans="1:12" ht="15.75">
      <c r="A66" s="11">
        <v>182699</v>
      </c>
      <c r="B66" s="12" t="s">
        <v>165</v>
      </c>
      <c r="C66" s="13" t="s">
        <v>166</v>
      </c>
      <c r="D66" s="14" t="s">
        <v>6</v>
      </c>
      <c r="E66" s="15">
        <v>6.8000000000000005E-2</v>
      </c>
      <c r="F66" s="16">
        <f t="shared" si="8"/>
        <v>34000</v>
      </c>
      <c r="G66" s="16">
        <v>2312</v>
      </c>
      <c r="H66" s="16">
        <v>31483</v>
      </c>
      <c r="I66" s="16">
        <v>36000</v>
      </c>
      <c r="J66" s="16">
        <f t="shared" si="5"/>
        <v>28333.333333333336</v>
      </c>
      <c r="K66" s="33">
        <f t="shared" si="6"/>
        <v>28800</v>
      </c>
      <c r="L66" s="34" t="s">
        <v>658</v>
      </c>
    </row>
    <row r="67" spans="1:12" ht="15.75">
      <c r="A67" s="11">
        <v>6963</v>
      </c>
      <c r="B67" s="12" t="s">
        <v>169</v>
      </c>
      <c r="C67" s="13" t="s">
        <v>170</v>
      </c>
      <c r="D67" s="14" t="s">
        <v>6</v>
      </c>
      <c r="E67" s="15">
        <v>0.189</v>
      </c>
      <c r="F67" s="16">
        <f t="shared" si="8"/>
        <v>32125.396825396823</v>
      </c>
      <c r="G67" s="16">
        <v>6071.7</v>
      </c>
      <c r="H67" s="16">
        <v>37242</v>
      </c>
      <c r="I67" s="16">
        <v>36000</v>
      </c>
      <c r="J67" s="16">
        <f t="shared" si="5"/>
        <v>26771.164021164019</v>
      </c>
      <c r="K67" s="33">
        <f t="shared" si="6"/>
        <v>28800</v>
      </c>
      <c r="L67" s="34">
        <v>4.8</v>
      </c>
    </row>
    <row r="68" spans="1:12" ht="15.75">
      <c r="A68" s="11">
        <v>7341</v>
      </c>
      <c r="B68" s="12" t="s">
        <v>176</v>
      </c>
      <c r="C68" s="13" t="s">
        <v>177</v>
      </c>
      <c r="D68" s="14" t="s">
        <v>6</v>
      </c>
      <c r="E68" s="15">
        <v>5.7000000000000002E-2</v>
      </c>
      <c r="F68" s="16">
        <f t="shared" si="8"/>
        <v>35826.84210526316</v>
      </c>
      <c r="G68" s="16">
        <v>2042.13</v>
      </c>
      <c r="H68" s="16">
        <v>35208</v>
      </c>
      <c r="I68" s="16">
        <v>38000</v>
      </c>
      <c r="J68" s="16">
        <f t="shared" si="5"/>
        <v>29855.701754385969</v>
      </c>
      <c r="K68" s="33">
        <f t="shared" si="6"/>
        <v>30400</v>
      </c>
      <c r="L68" s="34" t="s">
        <v>659</v>
      </c>
    </row>
    <row r="69" spans="1:12" ht="15.75">
      <c r="A69" s="11">
        <v>182493</v>
      </c>
      <c r="B69" s="12" t="s">
        <v>178</v>
      </c>
      <c r="C69" s="13" t="s">
        <v>179</v>
      </c>
      <c r="D69" s="14" t="s">
        <v>6</v>
      </c>
      <c r="E69" s="15">
        <v>0.05</v>
      </c>
      <c r="F69" s="16">
        <f t="shared" si="8"/>
        <v>36500</v>
      </c>
      <c r="G69" s="16">
        <v>1825</v>
      </c>
      <c r="H69" s="16">
        <v>223879</v>
      </c>
      <c r="I69" s="16">
        <v>38000</v>
      </c>
      <c r="J69" s="16">
        <f t="shared" si="5"/>
        <v>30416.666666666668</v>
      </c>
      <c r="K69" s="33">
        <f t="shared" si="6"/>
        <v>30400</v>
      </c>
      <c r="L69" s="34" t="s">
        <v>659</v>
      </c>
    </row>
    <row r="70" spans="1:12" ht="15.75">
      <c r="A70" s="12" t="s">
        <v>180</v>
      </c>
      <c r="B70" s="12" t="s">
        <v>181</v>
      </c>
      <c r="C70" s="13" t="s">
        <v>182</v>
      </c>
      <c r="D70" s="14" t="s">
        <v>6</v>
      </c>
      <c r="E70" s="15">
        <v>1.2150000000000001</v>
      </c>
      <c r="F70" s="16">
        <v>40500</v>
      </c>
      <c r="G70" s="16">
        <f>E70*F70</f>
        <v>49207.5</v>
      </c>
      <c r="H70" s="16">
        <v>40435</v>
      </c>
      <c r="I70" s="16">
        <v>38000</v>
      </c>
      <c r="J70" s="16">
        <f t="shared" si="5"/>
        <v>33750</v>
      </c>
      <c r="K70" s="33">
        <f t="shared" si="6"/>
        <v>30400</v>
      </c>
      <c r="L70" s="34" t="s">
        <v>660</v>
      </c>
    </row>
    <row r="71" spans="1:12" ht="15.75">
      <c r="A71" s="11">
        <v>158637</v>
      </c>
      <c r="B71" s="12" t="s">
        <v>183</v>
      </c>
      <c r="C71" s="13" t="s">
        <v>184</v>
      </c>
      <c r="D71" s="14" t="s">
        <v>6</v>
      </c>
      <c r="E71" s="15">
        <v>0.68400000000000005</v>
      </c>
      <c r="F71" s="16">
        <f>G71/E71</f>
        <v>28776.520467836253</v>
      </c>
      <c r="G71" s="16">
        <v>19683.14</v>
      </c>
      <c r="H71" s="16">
        <v>28777</v>
      </c>
      <c r="I71" s="16">
        <v>38000</v>
      </c>
      <c r="J71" s="16">
        <f t="shared" si="5"/>
        <v>23980.433723196878</v>
      </c>
      <c r="K71" s="33">
        <f t="shared" si="6"/>
        <v>30400</v>
      </c>
      <c r="L71" s="34" t="s">
        <v>661</v>
      </c>
    </row>
    <row r="72" spans="1:12" ht="15.75">
      <c r="A72" s="11">
        <v>3571</v>
      </c>
      <c r="B72" s="12" t="s">
        <v>185</v>
      </c>
      <c r="C72" s="13" t="s">
        <v>186</v>
      </c>
      <c r="D72" s="14" t="s">
        <v>6</v>
      </c>
      <c r="E72" s="15">
        <v>0.46600000000000003</v>
      </c>
      <c r="F72" s="16">
        <f>G72/E72</f>
        <v>91898.519313304714</v>
      </c>
      <c r="G72" s="16">
        <v>42824.71</v>
      </c>
      <c r="H72" s="16">
        <v>28555</v>
      </c>
      <c r="I72" s="16">
        <v>38000</v>
      </c>
      <c r="J72" s="16">
        <f t="shared" si="5"/>
        <v>76582.099427753928</v>
      </c>
      <c r="K72" s="33">
        <f t="shared" si="6"/>
        <v>30400</v>
      </c>
      <c r="L72" s="34" t="s">
        <v>661</v>
      </c>
    </row>
    <row r="73" spans="1:12" ht="15.75">
      <c r="A73" s="12" t="s">
        <v>188</v>
      </c>
      <c r="B73" s="12" t="s">
        <v>189</v>
      </c>
      <c r="C73" s="13" t="s">
        <v>190</v>
      </c>
      <c r="D73" s="14" t="s">
        <v>6</v>
      </c>
      <c r="E73" s="15">
        <v>4.4999999999999998E-2</v>
      </c>
      <c r="F73" s="16">
        <f>G73/E73</f>
        <v>39500</v>
      </c>
      <c r="G73" s="16">
        <v>1777.5</v>
      </c>
      <c r="H73" s="16">
        <v>39334</v>
      </c>
      <c r="I73" s="16">
        <v>38000</v>
      </c>
      <c r="J73" s="16">
        <f t="shared" si="5"/>
        <v>32916.666666666672</v>
      </c>
      <c r="K73" s="33">
        <f t="shared" si="6"/>
        <v>30400</v>
      </c>
      <c r="L73" s="34" t="s">
        <v>662</v>
      </c>
    </row>
    <row r="74" spans="1:12" ht="15.75">
      <c r="A74" s="12" t="s">
        <v>191</v>
      </c>
      <c r="B74" s="12" t="s">
        <v>192</v>
      </c>
      <c r="C74" s="13" t="s">
        <v>193</v>
      </c>
      <c r="D74" s="14" t="s">
        <v>6</v>
      </c>
      <c r="E74" s="15">
        <v>2.2759999999999998</v>
      </c>
      <c r="F74" s="16">
        <v>31903.200000000001</v>
      </c>
      <c r="G74" s="16">
        <f>E74*F74</f>
        <v>72611.683199999999</v>
      </c>
      <c r="H74" s="16">
        <v>31358</v>
      </c>
      <c r="I74" s="16">
        <v>38000</v>
      </c>
      <c r="J74" s="16">
        <f t="shared" ref="J74:J91" si="9">F74/1.2</f>
        <v>26586</v>
      </c>
      <c r="K74" s="33">
        <f t="shared" ref="K74:K91" si="10">I74*(1-20%)</f>
        <v>30400</v>
      </c>
      <c r="L74" s="34" t="s">
        <v>663</v>
      </c>
    </row>
    <row r="75" spans="1:12" ht="15.75">
      <c r="A75" s="11">
        <v>138176</v>
      </c>
      <c r="B75" s="12" t="s">
        <v>194</v>
      </c>
      <c r="C75" s="13" t="s">
        <v>195</v>
      </c>
      <c r="D75" s="14" t="s">
        <v>6</v>
      </c>
      <c r="E75" s="15">
        <v>0.64200000000000002</v>
      </c>
      <c r="F75" s="16">
        <v>32020.45</v>
      </c>
      <c r="G75" s="16">
        <f>E75*F75</f>
        <v>20557.1289</v>
      </c>
      <c r="H75" s="16">
        <v>33664</v>
      </c>
      <c r="I75" s="16">
        <v>38000</v>
      </c>
      <c r="J75" s="16">
        <f t="shared" si="9"/>
        <v>26683.708333333336</v>
      </c>
      <c r="K75" s="33">
        <f t="shared" si="10"/>
        <v>30400</v>
      </c>
      <c r="L75" s="34" t="s">
        <v>664</v>
      </c>
    </row>
    <row r="76" spans="1:12" ht="15.75">
      <c r="A76" s="11">
        <v>138177</v>
      </c>
      <c r="B76" s="12" t="s">
        <v>198</v>
      </c>
      <c r="C76" s="13" t="s">
        <v>199</v>
      </c>
      <c r="D76" s="14" t="s">
        <v>6</v>
      </c>
      <c r="E76" s="15">
        <v>1.1399999999999999</v>
      </c>
      <c r="F76" s="16">
        <f t="shared" ref="F76:F86" si="11">G76/E76</f>
        <v>31800.000000000004</v>
      </c>
      <c r="G76" s="16">
        <v>36252</v>
      </c>
      <c r="H76" s="16">
        <v>31600</v>
      </c>
      <c r="I76" s="16">
        <v>37000</v>
      </c>
      <c r="J76" s="16">
        <f t="shared" si="9"/>
        <v>26500.000000000004</v>
      </c>
      <c r="K76" s="33">
        <f t="shared" si="10"/>
        <v>29600</v>
      </c>
      <c r="L76" s="34" t="s">
        <v>665</v>
      </c>
    </row>
    <row r="77" spans="1:12" ht="15.75">
      <c r="A77" s="11">
        <v>35508</v>
      </c>
      <c r="B77" s="12" t="s">
        <v>201</v>
      </c>
      <c r="C77" s="13" t="s">
        <v>202</v>
      </c>
      <c r="D77" s="14" t="s">
        <v>6</v>
      </c>
      <c r="E77" s="15">
        <v>1.8109999999999999</v>
      </c>
      <c r="F77" s="16">
        <f t="shared" si="11"/>
        <v>36110</v>
      </c>
      <c r="G77" s="16">
        <v>65395.21</v>
      </c>
      <c r="H77" s="16">
        <v>35060</v>
      </c>
      <c r="I77" s="16">
        <v>37000</v>
      </c>
      <c r="J77" s="16">
        <f t="shared" si="9"/>
        <v>30091.666666666668</v>
      </c>
      <c r="K77" s="33">
        <f t="shared" si="10"/>
        <v>29600</v>
      </c>
      <c r="L77" s="34" t="s">
        <v>666</v>
      </c>
    </row>
    <row r="78" spans="1:12" ht="15.75">
      <c r="A78" s="11">
        <v>38940</v>
      </c>
      <c r="B78" s="12" t="s">
        <v>203</v>
      </c>
      <c r="C78" s="13" t="s">
        <v>204</v>
      </c>
      <c r="D78" s="14" t="s">
        <v>6</v>
      </c>
      <c r="E78" s="15">
        <v>6.4000000000000001E-2</v>
      </c>
      <c r="F78" s="16">
        <f t="shared" si="11"/>
        <v>27850</v>
      </c>
      <c r="G78" s="16">
        <v>1782.4</v>
      </c>
      <c r="H78" s="16">
        <v>27850</v>
      </c>
      <c r="I78" s="16">
        <v>37000</v>
      </c>
      <c r="J78" s="16">
        <f t="shared" si="9"/>
        <v>23208.333333333336</v>
      </c>
      <c r="K78" s="33">
        <f t="shared" si="10"/>
        <v>29600</v>
      </c>
      <c r="L78" s="34" t="s">
        <v>667</v>
      </c>
    </row>
    <row r="79" spans="1:12" ht="15.75">
      <c r="A79" s="11">
        <v>85355</v>
      </c>
      <c r="B79" s="12" t="s">
        <v>205</v>
      </c>
      <c r="C79" s="13" t="s">
        <v>204</v>
      </c>
      <c r="D79" s="14" t="s">
        <v>6</v>
      </c>
      <c r="E79" s="15">
        <v>2.0939999999999999</v>
      </c>
      <c r="F79" s="16">
        <f t="shared" si="11"/>
        <v>35828.734479465136</v>
      </c>
      <c r="G79" s="16">
        <v>75025.37</v>
      </c>
      <c r="H79" s="16">
        <v>41560</v>
      </c>
      <c r="I79" s="16">
        <v>37000</v>
      </c>
      <c r="J79" s="16">
        <f t="shared" si="9"/>
        <v>29857.278732887615</v>
      </c>
      <c r="K79" s="33">
        <f t="shared" si="10"/>
        <v>29600</v>
      </c>
      <c r="L79" s="34" t="s">
        <v>667</v>
      </c>
    </row>
    <row r="80" spans="1:12" ht="15.75">
      <c r="A80" s="12" t="s">
        <v>206</v>
      </c>
      <c r="B80" s="12" t="s">
        <v>207</v>
      </c>
      <c r="C80" s="13" t="s">
        <v>208</v>
      </c>
      <c r="D80" s="14" t="s">
        <v>6</v>
      </c>
      <c r="E80" s="15">
        <v>6.8319999999999999</v>
      </c>
      <c r="F80" s="16">
        <f t="shared" si="11"/>
        <v>24932.420960187352</v>
      </c>
      <c r="G80" s="16">
        <v>170338.3</v>
      </c>
      <c r="H80" s="16">
        <v>25970</v>
      </c>
      <c r="I80" s="16">
        <v>40000</v>
      </c>
      <c r="J80" s="16">
        <f t="shared" si="9"/>
        <v>20777.017466822796</v>
      </c>
      <c r="K80" s="33">
        <f t="shared" si="10"/>
        <v>32000</v>
      </c>
      <c r="L80" s="34" t="s">
        <v>668</v>
      </c>
    </row>
    <row r="81" spans="1:12" ht="15.75">
      <c r="A81" s="12" t="s">
        <v>209</v>
      </c>
      <c r="B81" s="12" t="s">
        <v>210</v>
      </c>
      <c r="C81" s="13" t="s">
        <v>211</v>
      </c>
      <c r="D81" s="14" t="s">
        <v>6</v>
      </c>
      <c r="E81" s="15">
        <v>0.31900000000000001</v>
      </c>
      <c r="F81" s="16">
        <f t="shared" si="11"/>
        <v>25830</v>
      </c>
      <c r="G81" s="16">
        <v>8239.77</v>
      </c>
      <c r="H81" s="16">
        <v>25831</v>
      </c>
      <c r="I81" s="16">
        <v>37000</v>
      </c>
      <c r="J81" s="16">
        <f t="shared" si="9"/>
        <v>21525</v>
      </c>
      <c r="K81" s="33">
        <f t="shared" si="10"/>
        <v>29600</v>
      </c>
      <c r="L81" s="34" t="s">
        <v>669</v>
      </c>
    </row>
    <row r="82" spans="1:12" ht="15.75">
      <c r="A82" s="11">
        <v>127038</v>
      </c>
      <c r="B82" s="12" t="s">
        <v>212</v>
      </c>
      <c r="C82" s="13" t="s">
        <v>213</v>
      </c>
      <c r="D82" s="14" t="s">
        <v>6</v>
      </c>
      <c r="E82" s="15">
        <v>4.6879999999999997</v>
      </c>
      <c r="F82" s="16">
        <f t="shared" si="11"/>
        <v>34129.110494880544</v>
      </c>
      <c r="G82" s="16">
        <v>159997.26999999999</v>
      </c>
      <c r="H82" s="16">
        <v>35419</v>
      </c>
      <c r="I82" s="16">
        <v>37000</v>
      </c>
      <c r="J82" s="16">
        <f t="shared" si="9"/>
        <v>28440.925412400455</v>
      </c>
      <c r="K82" s="33">
        <f t="shared" si="10"/>
        <v>29600</v>
      </c>
      <c r="L82" s="34" t="s">
        <v>669</v>
      </c>
    </row>
    <row r="83" spans="1:12" ht="15.75">
      <c r="A83" s="11">
        <v>125039</v>
      </c>
      <c r="B83" s="12" t="s">
        <v>214</v>
      </c>
      <c r="C83" s="13" t="s">
        <v>215</v>
      </c>
      <c r="D83" s="14" t="s">
        <v>6</v>
      </c>
      <c r="E83" s="15">
        <v>4.5250000000000004</v>
      </c>
      <c r="F83" s="16">
        <f t="shared" si="11"/>
        <v>41790</v>
      </c>
      <c r="G83" s="16">
        <v>189099.75</v>
      </c>
      <c r="H83" s="16">
        <v>41791</v>
      </c>
      <c r="I83" s="16">
        <v>37000</v>
      </c>
      <c r="J83" s="16">
        <f t="shared" si="9"/>
        <v>34825</v>
      </c>
      <c r="K83" s="33">
        <f t="shared" si="10"/>
        <v>29600</v>
      </c>
      <c r="L83" s="34" t="s">
        <v>670</v>
      </c>
    </row>
    <row r="84" spans="1:12" ht="15.75">
      <c r="A84" s="12" t="s">
        <v>175</v>
      </c>
      <c r="B84" s="12" t="s">
        <v>216</v>
      </c>
      <c r="C84" s="13" t="s">
        <v>217</v>
      </c>
      <c r="D84" s="14" t="s">
        <v>6</v>
      </c>
      <c r="E84" s="15">
        <v>6.2E-2</v>
      </c>
      <c r="F84" s="16">
        <f t="shared" si="11"/>
        <v>28456.290322580644</v>
      </c>
      <c r="G84" s="16">
        <v>1764.29</v>
      </c>
      <c r="H84" s="16">
        <v>28453</v>
      </c>
      <c r="I84" s="16">
        <v>37000</v>
      </c>
      <c r="J84" s="16">
        <f t="shared" si="9"/>
        <v>23713.575268817203</v>
      </c>
      <c r="K84" s="33">
        <f t="shared" si="10"/>
        <v>29600</v>
      </c>
      <c r="L84" s="34" t="s">
        <v>671</v>
      </c>
    </row>
    <row r="85" spans="1:12" ht="15.75">
      <c r="A85" s="11">
        <v>182549</v>
      </c>
      <c r="B85" s="12" t="s">
        <v>218</v>
      </c>
      <c r="C85" s="13" t="s">
        <v>219</v>
      </c>
      <c r="D85" s="14" t="s">
        <v>6</v>
      </c>
      <c r="E85" s="15">
        <v>2.4449999999999998</v>
      </c>
      <c r="F85" s="16">
        <f t="shared" si="11"/>
        <v>41300</v>
      </c>
      <c r="G85" s="16">
        <v>100978.5</v>
      </c>
      <c r="H85" s="16">
        <v>41300</v>
      </c>
      <c r="I85" s="16">
        <v>37000</v>
      </c>
      <c r="J85" s="16">
        <f t="shared" si="9"/>
        <v>34416.666666666672</v>
      </c>
      <c r="K85" s="33">
        <f t="shared" si="10"/>
        <v>29600</v>
      </c>
      <c r="L85" s="34" t="s">
        <v>670</v>
      </c>
    </row>
    <row r="86" spans="1:12" ht="15.75">
      <c r="A86" s="11">
        <v>183527</v>
      </c>
      <c r="B86" s="12" t="s">
        <v>220</v>
      </c>
      <c r="C86" s="13" t="s">
        <v>219</v>
      </c>
      <c r="D86" s="14" t="s">
        <v>6</v>
      </c>
      <c r="E86" s="15">
        <v>2.012</v>
      </c>
      <c r="F86" s="16">
        <f t="shared" si="11"/>
        <v>41800</v>
      </c>
      <c r="G86" s="16">
        <v>84101.6</v>
      </c>
      <c r="H86" s="16">
        <v>41800</v>
      </c>
      <c r="I86" s="16">
        <v>37000</v>
      </c>
      <c r="J86" s="16">
        <f t="shared" si="9"/>
        <v>34833.333333333336</v>
      </c>
      <c r="K86" s="33">
        <f t="shared" si="10"/>
        <v>29600</v>
      </c>
      <c r="L86" s="34" t="s">
        <v>670</v>
      </c>
    </row>
    <row r="87" spans="1:12" ht="15.75">
      <c r="A87" s="12" t="s">
        <v>221</v>
      </c>
      <c r="B87" s="12" t="s">
        <v>222</v>
      </c>
      <c r="C87" s="13" t="s">
        <v>223</v>
      </c>
      <c r="D87" s="14" t="s">
        <v>6</v>
      </c>
      <c r="E87" s="15">
        <v>0.438</v>
      </c>
      <c r="F87" s="16">
        <v>40500</v>
      </c>
      <c r="G87" s="16">
        <f>E87*F87</f>
        <v>17739</v>
      </c>
      <c r="H87" s="16">
        <v>38461</v>
      </c>
      <c r="I87" s="16">
        <v>38000</v>
      </c>
      <c r="J87" s="16">
        <f t="shared" si="9"/>
        <v>33750</v>
      </c>
      <c r="K87" s="33">
        <f t="shared" si="10"/>
        <v>30400</v>
      </c>
      <c r="L87" s="34" t="s">
        <v>672</v>
      </c>
    </row>
    <row r="88" spans="1:12" ht="31.5">
      <c r="A88" s="11">
        <v>146023</v>
      </c>
      <c r="B88" s="12" t="s">
        <v>227</v>
      </c>
      <c r="C88" s="13" t="s">
        <v>228</v>
      </c>
      <c r="D88" s="14" t="s">
        <v>6</v>
      </c>
      <c r="E88" s="15">
        <v>0.94799999999999995</v>
      </c>
      <c r="F88" s="16">
        <f t="shared" ref="F88:F90" si="12">G88/E88</f>
        <v>212992.9219409283</v>
      </c>
      <c r="G88" s="16">
        <v>201917.29</v>
      </c>
      <c r="H88" s="16">
        <v>213000</v>
      </c>
      <c r="I88" s="16">
        <v>230000</v>
      </c>
      <c r="J88" s="16">
        <f t="shared" si="9"/>
        <v>177494.10161744026</v>
      </c>
      <c r="K88" s="33">
        <f t="shared" si="10"/>
        <v>184000</v>
      </c>
      <c r="L88" s="34" t="s">
        <v>675</v>
      </c>
    </row>
    <row r="89" spans="1:12" ht="15.75">
      <c r="A89" s="11">
        <v>151759</v>
      </c>
      <c r="B89" s="12" t="s">
        <v>229</v>
      </c>
      <c r="C89" s="13" t="s">
        <v>230</v>
      </c>
      <c r="D89" s="14" t="s">
        <v>6</v>
      </c>
      <c r="E89" s="15">
        <v>0.02</v>
      </c>
      <c r="F89" s="16">
        <f t="shared" si="12"/>
        <v>235000</v>
      </c>
      <c r="G89" s="16">
        <v>4700</v>
      </c>
      <c r="H89" s="16">
        <v>263710</v>
      </c>
      <c r="I89" s="16">
        <v>230000</v>
      </c>
      <c r="J89" s="16">
        <f t="shared" si="9"/>
        <v>195833.33333333334</v>
      </c>
      <c r="K89" s="33">
        <f t="shared" si="10"/>
        <v>184000</v>
      </c>
      <c r="L89" s="34" t="s">
        <v>662</v>
      </c>
    </row>
    <row r="90" spans="1:12" ht="15.75">
      <c r="A90" s="12" t="s">
        <v>248</v>
      </c>
      <c r="B90" s="12" t="s">
        <v>249</v>
      </c>
      <c r="C90" s="13" t="s">
        <v>250</v>
      </c>
      <c r="D90" s="14" t="s">
        <v>6</v>
      </c>
      <c r="E90" s="15">
        <v>0.23899999999999999</v>
      </c>
      <c r="F90" s="16">
        <f t="shared" si="12"/>
        <v>41900</v>
      </c>
      <c r="G90" s="16">
        <v>10014.1</v>
      </c>
      <c r="H90" s="16">
        <v>41005</v>
      </c>
      <c r="I90" s="16">
        <v>44000</v>
      </c>
      <c r="J90" s="16">
        <f t="shared" si="9"/>
        <v>34916.666666666672</v>
      </c>
      <c r="K90" s="33">
        <f t="shared" si="10"/>
        <v>35200</v>
      </c>
      <c r="L90" s="34" t="s">
        <v>676</v>
      </c>
    </row>
    <row r="91" spans="1:12" ht="15.75">
      <c r="A91" s="11">
        <v>110186</v>
      </c>
      <c r="B91" s="12" t="s">
        <v>251</v>
      </c>
      <c r="C91" s="13" t="s">
        <v>252</v>
      </c>
      <c r="D91" s="14" t="s">
        <v>6</v>
      </c>
      <c r="E91" s="15">
        <v>0.307</v>
      </c>
      <c r="F91" s="16">
        <v>39500</v>
      </c>
      <c r="G91" s="16">
        <f>E91*F91</f>
        <v>12126.5</v>
      </c>
      <c r="H91" s="16">
        <v>40675</v>
      </c>
      <c r="I91" s="16">
        <v>44000</v>
      </c>
      <c r="J91" s="16">
        <f t="shared" si="9"/>
        <v>32916.666666666672</v>
      </c>
      <c r="K91" s="33">
        <f t="shared" si="10"/>
        <v>35200</v>
      </c>
      <c r="L91" s="34" t="s">
        <v>677</v>
      </c>
    </row>
    <row r="92" spans="1:12" ht="15.75">
      <c r="A92" s="35">
        <v>182727</v>
      </c>
      <c r="B92" s="12" t="s">
        <v>337</v>
      </c>
      <c r="C92" s="13" t="s">
        <v>338</v>
      </c>
      <c r="D92" s="14" t="s">
        <v>6</v>
      </c>
      <c r="E92" s="15">
        <v>0.51300000000000001</v>
      </c>
      <c r="F92" s="16">
        <f t="shared" ref="F92" si="13">G92/E92</f>
        <v>56922.358674463932</v>
      </c>
      <c r="G92" s="16">
        <v>29201.17</v>
      </c>
      <c r="H92" s="16">
        <v>40925</v>
      </c>
      <c r="I92" s="16">
        <v>49300</v>
      </c>
      <c r="J92" s="16">
        <f t="shared" ref="J92" si="14">F92/1.2</f>
        <v>47435.298895386615</v>
      </c>
      <c r="K92" s="33">
        <f t="shared" ref="K92" si="15">I92*(1-20%)</f>
        <v>39440</v>
      </c>
      <c r="L92" s="34" t="s">
        <v>716</v>
      </c>
    </row>
    <row r="93" spans="1:12" ht="15.75">
      <c r="A93" s="35">
        <v>182753</v>
      </c>
      <c r="B93" s="12" t="s">
        <v>434</v>
      </c>
      <c r="C93" s="13" t="s">
        <v>435</v>
      </c>
      <c r="D93" s="14" t="s">
        <v>6</v>
      </c>
      <c r="E93" s="15">
        <v>0.22900000000000001</v>
      </c>
      <c r="F93" s="16">
        <f t="shared" ref="F93:F94" si="16">G93/E93</f>
        <v>28382.183406113538</v>
      </c>
      <c r="G93" s="16">
        <v>6499.52</v>
      </c>
      <c r="H93" s="27">
        <v>36836</v>
      </c>
      <c r="I93" s="28">
        <v>38700</v>
      </c>
      <c r="J93" s="16">
        <f t="shared" ref="J93:J98" si="17">F93/1.2</f>
        <v>23651.819505094616</v>
      </c>
      <c r="K93" s="33">
        <f t="shared" ref="K93:K98" si="18">I93*(1-20%)</f>
        <v>30960</v>
      </c>
      <c r="L93" s="34" t="s">
        <v>683</v>
      </c>
    </row>
    <row r="94" spans="1:12" ht="15.75">
      <c r="A94" s="35">
        <v>182719</v>
      </c>
      <c r="B94" s="12" t="s">
        <v>453</v>
      </c>
      <c r="C94" s="13" t="s">
        <v>454</v>
      </c>
      <c r="D94" s="14" t="s">
        <v>6</v>
      </c>
      <c r="E94" s="15">
        <v>2.2360000000000002</v>
      </c>
      <c r="F94" s="16">
        <f t="shared" si="16"/>
        <v>38476.788908765651</v>
      </c>
      <c r="G94" s="16">
        <v>86034.1</v>
      </c>
      <c r="H94" s="16">
        <v>36827</v>
      </c>
      <c r="I94" s="16">
        <v>42600</v>
      </c>
      <c r="J94" s="16">
        <f t="shared" si="17"/>
        <v>32063.990757304709</v>
      </c>
      <c r="K94" s="33">
        <f t="shared" si="18"/>
        <v>34080</v>
      </c>
      <c r="L94" s="34" t="s">
        <v>682</v>
      </c>
    </row>
    <row r="95" spans="1:12" ht="15.75">
      <c r="A95" s="35">
        <v>182778</v>
      </c>
      <c r="B95" s="12" t="s">
        <v>484</v>
      </c>
      <c r="C95" s="13" t="s">
        <v>485</v>
      </c>
      <c r="D95" s="14" t="s">
        <v>6</v>
      </c>
      <c r="E95" s="15">
        <v>0.20300000000000001</v>
      </c>
      <c r="F95" s="16">
        <v>34875.19</v>
      </c>
      <c r="G95" s="16">
        <f>E95*F95</f>
        <v>7079.6635700000006</v>
      </c>
      <c r="H95" s="16">
        <v>37403</v>
      </c>
      <c r="I95" s="16">
        <v>44400</v>
      </c>
      <c r="J95" s="16">
        <f t="shared" si="17"/>
        <v>29062.658333333336</v>
      </c>
      <c r="K95" s="33">
        <f t="shared" si="18"/>
        <v>35520</v>
      </c>
      <c r="L95" s="34" t="s">
        <v>717</v>
      </c>
    </row>
    <row r="96" spans="1:12" ht="15.75">
      <c r="A96" s="35">
        <v>182723</v>
      </c>
      <c r="B96" s="12" t="s">
        <v>488</v>
      </c>
      <c r="C96" s="13" t="s">
        <v>489</v>
      </c>
      <c r="D96" s="14" t="s">
        <v>6</v>
      </c>
      <c r="E96" s="15">
        <v>0.432</v>
      </c>
      <c r="F96" s="16">
        <f t="shared" ref="F96:F98" si="19">G96/E96</f>
        <v>45580.717592592591</v>
      </c>
      <c r="G96" s="16">
        <v>19690.87</v>
      </c>
      <c r="H96" s="16">
        <v>44543</v>
      </c>
      <c r="I96" s="16">
        <v>49300</v>
      </c>
      <c r="J96" s="16">
        <f t="shared" si="17"/>
        <v>37983.931327160491</v>
      </c>
      <c r="K96" s="33">
        <f t="shared" si="18"/>
        <v>39440</v>
      </c>
      <c r="L96" s="34" t="s">
        <v>718</v>
      </c>
    </row>
    <row r="97" spans="1:12" ht="15.75">
      <c r="A97" s="35">
        <v>182723</v>
      </c>
      <c r="B97" s="12" t="s">
        <v>490</v>
      </c>
      <c r="C97" s="13" t="s">
        <v>491</v>
      </c>
      <c r="D97" s="14" t="s">
        <v>6</v>
      </c>
      <c r="E97" s="15">
        <v>4.2000000000000003E-2</v>
      </c>
      <c r="F97" s="16">
        <f t="shared" si="19"/>
        <v>44428.095238095237</v>
      </c>
      <c r="G97" s="16">
        <v>1865.98</v>
      </c>
      <c r="H97" s="16">
        <v>44543</v>
      </c>
      <c r="I97" s="16">
        <v>49300</v>
      </c>
      <c r="J97" s="16">
        <f t="shared" si="17"/>
        <v>37023.4126984127</v>
      </c>
      <c r="K97" s="33">
        <f t="shared" si="18"/>
        <v>39440</v>
      </c>
      <c r="L97" s="34" t="s">
        <v>718</v>
      </c>
    </row>
    <row r="98" spans="1:12" ht="15.75">
      <c r="A98" s="35">
        <v>182725</v>
      </c>
      <c r="B98" s="12" t="s">
        <v>493</v>
      </c>
      <c r="C98" s="13" t="s">
        <v>494</v>
      </c>
      <c r="D98" s="14" t="s">
        <v>6</v>
      </c>
      <c r="E98" s="15">
        <v>0.78800000000000003</v>
      </c>
      <c r="F98" s="16">
        <f t="shared" si="19"/>
        <v>41150</v>
      </c>
      <c r="G98" s="16">
        <v>32426.2</v>
      </c>
      <c r="H98" s="16">
        <v>42334</v>
      </c>
      <c r="I98" s="16">
        <v>49300</v>
      </c>
      <c r="J98" s="16">
        <f t="shared" si="17"/>
        <v>34291.666666666672</v>
      </c>
      <c r="K98" s="33">
        <f t="shared" si="18"/>
        <v>39440</v>
      </c>
      <c r="L98" s="34" t="s">
        <v>684</v>
      </c>
    </row>
    <row r="99" spans="1:12" ht="15.75">
      <c r="A99" s="35">
        <v>182779</v>
      </c>
      <c r="B99" s="12" t="s">
        <v>497</v>
      </c>
      <c r="C99" s="13" t="s">
        <v>498</v>
      </c>
      <c r="D99" s="14" t="s">
        <v>6</v>
      </c>
      <c r="E99" s="15">
        <v>0.72499999999999998</v>
      </c>
      <c r="F99" s="16">
        <v>29981.11</v>
      </c>
      <c r="G99" s="16">
        <f>E99*F99</f>
        <v>21736.304749999999</v>
      </c>
      <c r="H99" s="16">
        <v>56684</v>
      </c>
      <c r="I99" s="16">
        <v>49300</v>
      </c>
      <c r="J99" s="16">
        <f t="shared" ref="J99:J106" si="20">F99/1.2</f>
        <v>24984.258333333335</v>
      </c>
      <c r="K99" s="33">
        <f t="shared" ref="K99:K106" si="21">I99*(1-20%)</f>
        <v>39440</v>
      </c>
      <c r="L99" s="34" t="s">
        <v>719</v>
      </c>
    </row>
    <row r="100" spans="1:12" ht="15.75">
      <c r="A100" s="35">
        <v>183007</v>
      </c>
      <c r="B100" s="12" t="s">
        <v>509</v>
      </c>
      <c r="C100" s="13" t="s">
        <v>510</v>
      </c>
      <c r="D100" s="14" t="s">
        <v>6</v>
      </c>
      <c r="E100" s="15">
        <v>0.04</v>
      </c>
      <c r="F100" s="16">
        <f t="shared" ref="F100:F102" si="22">G100/E100</f>
        <v>51500</v>
      </c>
      <c r="G100" s="16">
        <v>2060</v>
      </c>
      <c r="H100" s="16">
        <v>56030</v>
      </c>
      <c r="I100" s="16">
        <v>58900</v>
      </c>
      <c r="J100" s="16">
        <f t="shared" si="20"/>
        <v>42916.666666666672</v>
      </c>
      <c r="K100" s="33">
        <f t="shared" si="21"/>
        <v>47120</v>
      </c>
      <c r="L100" s="34" t="s">
        <v>685</v>
      </c>
    </row>
    <row r="101" spans="1:12" ht="15.75">
      <c r="A101" s="35">
        <v>182710</v>
      </c>
      <c r="B101" s="12" t="s">
        <v>322</v>
      </c>
      <c r="C101" s="13" t="s">
        <v>323</v>
      </c>
      <c r="D101" s="14" t="s">
        <v>6</v>
      </c>
      <c r="E101" s="15">
        <v>0.05</v>
      </c>
      <c r="F101" s="16">
        <f t="shared" si="22"/>
        <v>55590</v>
      </c>
      <c r="G101" s="16">
        <v>2779.5</v>
      </c>
      <c r="H101" s="16">
        <v>71323</v>
      </c>
      <c r="I101" s="16">
        <v>58300</v>
      </c>
      <c r="J101" s="16">
        <f t="shared" si="20"/>
        <v>46325</v>
      </c>
      <c r="K101" s="33">
        <f t="shared" si="21"/>
        <v>46640</v>
      </c>
      <c r="L101" s="34" t="s">
        <v>656</v>
      </c>
    </row>
    <row r="102" spans="1:12" ht="15.75">
      <c r="A102" s="11">
        <v>182724</v>
      </c>
      <c r="B102" s="12" t="s">
        <v>331</v>
      </c>
      <c r="C102" s="13" t="s">
        <v>332</v>
      </c>
      <c r="D102" s="14" t="s">
        <v>6</v>
      </c>
      <c r="E102" s="15">
        <v>0.42699999999999999</v>
      </c>
      <c r="F102" s="16">
        <f t="shared" si="22"/>
        <v>36096.53395784543</v>
      </c>
      <c r="G102" s="16">
        <v>15413.22</v>
      </c>
      <c r="H102" s="16">
        <v>39631</v>
      </c>
      <c r="I102" s="16">
        <v>47000</v>
      </c>
      <c r="J102" s="16">
        <f t="shared" si="20"/>
        <v>30080.444964871192</v>
      </c>
      <c r="K102" s="33">
        <f t="shared" si="21"/>
        <v>37600</v>
      </c>
      <c r="L102" s="34" t="s">
        <v>679</v>
      </c>
    </row>
    <row r="103" spans="1:12" ht="15.75">
      <c r="A103" s="11">
        <v>182725</v>
      </c>
      <c r="B103" s="12" t="s">
        <v>333</v>
      </c>
      <c r="C103" s="13" t="s">
        <v>334</v>
      </c>
      <c r="D103" s="14" t="s">
        <v>6</v>
      </c>
      <c r="E103" s="15">
        <v>2.14</v>
      </c>
      <c r="F103" s="16">
        <v>41465.230000000003</v>
      </c>
      <c r="G103" s="16">
        <f>E103*F103</f>
        <v>88735.592200000014</v>
      </c>
      <c r="H103" s="16">
        <v>43334</v>
      </c>
      <c r="I103" s="16">
        <v>47000</v>
      </c>
      <c r="J103" s="16">
        <f t="shared" si="20"/>
        <v>34554.358333333337</v>
      </c>
      <c r="K103" s="33">
        <f t="shared" si="21"/>
        <v>37600</v>
      </c>
      <c r="L103" s="34" t="s">
        <v>681</v>
      </c>
    </row>
    <row r="104" spans="1:12" ht="15.75">
      <c r="A104" s="11">
        <v>182725</v>
      </c>
      <c r="B104" s="12" t="s">
        <v>333</v>
      </c>
      <c r="C104" s="13" t="s">
        <v>334</v>
      </c>
      <c r="D104" s="14" t="s">
        <v>6</v>
      </c>
      <c r="E104" s="15">
        <v>0.69</v>
      </c>
      <c r="F104" s="16">
        <v>41465.230000000003</v>
      </c>
      <c r="G104" s="16">
        <f>E104*F104</f>
        <v>28611.008699999998</v>
      </c>
      <c r="H104" s="16">
        <v>43334</v>
      </c>
      <c r="I104" s="16">
        <v>47000</v>
      </c>
      <c r="J104" s="16">
        <f t="shared" si="20"/>
        <v>34554.358333333337</v>
      </c>
      <c r="K104" s="33">
        <f t="shared" si="21"/>
        <v>37600</v>
      </c>
      <c r="L104" s="34" t="s">
        <v>680</v>
      </c>
    </row>
    <row r="105" spans="1:12" ht="15.75">
      <c r="A105" s="11">
        <v>182790</v>
      </c>
      <c r="B105" s="12" t="s">
        <v>537</v>
      </c>
      <c r="C105" s="13" t="s">
        <v>538</v>
      </c>
      <c r="D105" s="14" t="s">
        <v>6</v>
      </c>
      <c r="E105" s="15">
        <v>0.21099999999999999</v>
      </c>
      <c r="F105" s="16">
        <v>40160</v>
      </c>
      <c r="G105" s="16">
        <f>E105*F105</f>
        <v>8473.76</v>
      </c>
      <c r="H105" s="16">
        <v>40160</v>
      </c>
      <c r="I105" s="16">
        <v>57000</v>
      </c>
      <c r="J105" s="16">
        <f t="shared" si="20"/>
        <v>33466.666666666672</v>
      </c>
      <c r="K105" s="33">
        <f t="shared" si="21"/>
        <v>45600</v>
      </c>
      <c r="L105" s="34" t="s">
        <v>686</v>
      </c>
    </row>
    <row r="106" spans="1:12" ht="15.75">
      <c r="A106" s="11">
        <v>182791</v>
      </c>
      <c r="B106" s="12" t="s">
        <v>541</v>
      </c>
      <c r="C106" s="13" t="s">
        <v>542</v>
      </c>
      <c r="D106" s="14" t="s">
        <v>6</v>
      </c>
      <c r="E106" s="15">
        <v>5.5E-2</v>
      </c>
      <c r="F106" s="16">
        <f t="shared" ref="F106" si="23">G106/E106</f>
        <v>35005.63636363636</v>
      </c>
      <c r="G106" s="16">
        <v>1925.31</v>
      </c>
      <c r="H106" s="16">
        <v>47609</v>
      </c>
      <c r="I106" s="16">
        <v>49000</v>
      </c>
      <c r="J106" s="16">
        <f t="shared" si="20"/>
        <v>29171.363636363636</v>
      </c>
      <c r="K106" s="33">
        <f t="shared" si="21"/>
        <v>39200</v>
      </c>
      <c r="L106" s="34" t="s">
        <v>687</v>
      </c>
    </row>
    <row r="107" spans="1:12" ht="15.75">
      <c r="A107" s="11">
        <v>7313</v>
      </c>
      <c r="B107" s="12" t="s">
        <v>580</v>
      </c>
      <c r="C107" s="13" t="s">
        <v>581</v>
      </c>
      <c r="D107" s="14" t="s">
        <v>6</v>
      </c>
      <c r="E107" s="15">
        <v>2.7E-2</v>
      </c>
      <c r="F107" s="16">
        <v>37000</v>
      </c>
      <c r="G107" s="16">
        <f>E107*F107</f>
        <v>999</v>
      </c>
      <c r="H107" s="16">
        <v>36118</v>
      </c>
      <c r="I107" s="16">
        <v>43000</v>
      </c>
      <c r="J107" s="16">
        <f t="shared" ref="J107:J113" si="24">F107/1.2</f>
        <v>30833.333333333336</v>
      </c>
      <c r="K107" s="33">
        <f t="shared" ref="K107:K113" si="25">I107*(1-20%)</f>
        <v>34400</v>
      </c>
      <c r="L107" s="34" t="s">
        <v>636</v>
      </c>
    </row>
    <row r="108" spans="1:12" ht="15.75">
      <c r="A108" s="11">
        <v>4357</v>
      </c>
      <c r="B108" s="12" t="s">
        <v>589</v>
      </c>
      <c r="C108" s="13" t="s">
        <v>590</v>
      </c>
      <c r="D108" s="14" t="s">
        <v>6</v>
      </c>
      <c r="E108" s="15">
        <v>0.12</v>
      </c>
      <c r="F108" s="16">
        <f t="shared" ref="F108" si="26">G108/E108</f>
        <v>36844.416666666664</v>
      </c>
      <c r="G108" s="16">
        <v>4421.33</v>
      </c>
      <c r="H108" s="16">
        <v>44164</v>
      </c>
      <c r="I108" s="16">
        <v>59000</v>
      </c>
      <c r="J108" s="16">
        <f t="shared" si="24"/>
        <v>30703.680555555555</v>
      </c>
      <c r="K108" s="33">
        <f t="shared" si="25"/>
        <v>47200</v>
      </c>
      <c r="L108" s="34" t="s">
        <v>720</v>
      </c>
    </row>
    <row r="109" spans="1:12" ht="15.75">
      <c r="A109" s="12" t="s">
        <v>591</v>
      </c>
      <c r="B109" s="12" t="s">
        <v>592</v>
      </c>
      <c r="C109" s="13" t="s">
        <v>593</v>
      </c>
      <c r="D109" s="14" t="s">
        <v>6</v>
      </c>
      <c r="E109" s="15">
        <v>0.105</v>
      </c>
      <c r="F109" s="16">
        <v>46500</v>
      </c>
      <c r="G109" s="16">
        <f>E109*F109</f>
        <v>4882.5</v>
      </c>
      <c r="H109" s="16">
        <v>44164</v>
      </c>
      <c r="I109" s="16">
        <v>59000</v>
      </c>
      <c r="J109" s="16">
        <f t="shared" si="24"/>
        <v>38750</v>
      </c>
      <c r="K109" s="33">
        <f t="shared" si="25"/>
        <v>47200</v>
      </c>
      <c r="L109" s="34" t="s">
        <v>720</v>
      </c>
    </row>
    <row r="110" spans="1:12" ht="15.75">
      <c r="A110" s="12" t="s">
        <v>594</v>
      </c>
      <c r="B110" s="12" t="s">
        <v>595</v>
      </c>
      <c r="C110" s="13" t="s">
        <v>596</v>
      </c>
      <c r="D110" s="14" t="s">
        <v>6</v>
      </c>
      <c r="E110" s="15">
        <v>0.498</v>
      </c>
      <c r="F110" s="16">
        <f>G110/E110</f>
        <v>43200</v>
      </c>
      <c r="G110" s="16">
        <v>21513.599999999999</v>
      </c>
      <c r="H110" s="16">
        <v>56156</v>
      </c>
      <c r="I110" s="16">
        <v>59000</v>
      </c>
      <c r="J110" s="16">
        <f t="shared" si="24"/>
        <v>36000</v>
      </c>
      <c r="K110" s="33">
        <f t="shared" si="25"/>
        <v>47200</v>
      </c>
      <c r="L110" s="34" t="s">
        <v>689</v>
      </c>
    </row>
    <row r="111" spans="1:12" ht="15.75">
      <c r="A111" s="11">
        <v>7436</v>
      </c>
      <c r="B111" s="12" t="s">
        <v>599</v>
      </c>
      <c r="C111" s="13" t="s">
        <v>600</v>
      </c>
      <c r="D111" s="14" t="s">
        <v>6</v>
      </c>
      <c r="E111" s="15">
        <v>0.13600000000000001</v>
      </c>
      <c r="F111" s="16">
        <v>38103.61</v>
      </c>
      <c r="G111" s="16">
        <f>E111*F111</f>
        <v>5182.0909600000005</v>
      </c>
      <c r="H111" s="16">
        <v>37275</v>
      </c>
      <c r="I111" s="16">
        <v>59000</v>
      </c>
      <c r="J111" s="16">
        <f t="shared" si="24"/>
        <v>31753.008333333335</v>
      </c>
      <c r="K111" s="33">
        <f t="shared" si="25"/>
        <v>47200</v>
      </c>
      <c r="L111" s="34" t="s">
        <v>721</v>
      </c>
    </row>
    <row r="112" spans="1:12" ht="15.75">
      <c r="A112" s="12" t="s">
        <v>601</v>
      </c>
      <c r="B112" s="12" t="s">
        <v>602</v>
      </c>
      <c r="C112" s="13" t="s">
        <v>603</v>
      </c>
      <c r="D112" s="14" t="s">
        <v>6</v>
      </c>
      <c r="E112" s="15">
        <v>0.218</v>
      </c>
      <c r="F112" s="16">
        <v>37162.050000000003</v>
      </c>
      <c r="G112" s="16">
        <f>E112*F112</f>
        <v>8101.3269000000009</v>
      </c>
      <c r="H112" s="16">
        <v>35641</v>
      </c>
      <c r="I112" s="16">
        <v>59000</v>
      </c>
      <c r="J112" s="16">
        <f t="shared" si="24"/>
        <v>30968.375000000004</v>
      </c>
      <c r="K112" s="33">
        <f t="shared" si="25"/>
        <v>47200</v>
      </c>
      <c r="L112" s="34" t="s">
        <v>722</v>
      </c>
    </row>
    <row r="113" spans="1:14" ht="15.75">
      <c r="A113" s="11">
        <v>7312</v>
      </c>
      <c r="B113" s="12" t="s">
        <v>608</v>
      </c>
      <c r="C113" s="13" t="s">
        <v>609</v>
      </c>
      <c r="D113" s="14" t="s">
        <v>6</v>
      </c>
      <c r="E113" s="15">
        <v>1.2E-2</v>
      </c>
      <c r="F113" s="16">
        <f t="shared" ref="F113:F121" si="27">G113/E113</f>
        <v>31229.166666666664</v>
      </c>
      <c r="G113" s="26">
        <v>374.75</v>
      </c>
      <c r="H113" s="26">
        <v>26649</v>
      </c>
      <c r="I113" s="29">
        <v>42000</v>
      </c>
      <c r="J113" s="16">
        <f t="shared" si="24"/>
        <v>26024.305555555555</v>
      </c>
      <c r="K113" s="33">
        <f t="shared" si="25"/>
        <v>33600</v>
      </c>
      <c r="L113" s="34" t="s">
        <v>690</v>
      </c>
    </row>
    <row r="114" spans="1:14" ht="15.75">
      <c r="A114" s="35">
        <v>82798</v>
      </c>
      <c r="B114" s="12" t="s">
        <v>304</v>
      </c>
      <c r="C114" s="13" t="s">
        <v>305</v>
      </c>
      <c r="D114" s="14" t="s">
        <v>4</v>
      </c>
      <c r="E114" s="15">
        <v>117.09</v>
      </c>
      <c r="F114" s="16">
        <f t="shared" si="27"/>
        <v>57.079938508839348</v>
      </c>
      <c r="G114" s="16">
        <v>6683.49</v>
      </c>
      <c r="H114" s="16">
        <f t="shared" ref="H114:H121" si="28">F114*E114</f>
        <v>6683.49</v>
      </c>
      <c r="I114" s="16">
        <v>58</v>
      </c>
      <c r="J114" s="16">
        <f t="shared" ref="J114:J121" si="29">I114*E114</f>
        <v>6791.22</v>
      </c>
      <c r="K114" s="37"/>
      <c r="L114" s="37">
        <f t="shared" ref="L114:L121" si="30">K114*E114</f>
        <v>0</v>
      </c>
      <c r="M114" s="33">
        <f t="shared" ref="M114:M121" si="31">K114*(1-20%)</f>
        <v>0</v>
      </c>
      <c r="N114" s="34"/>
    </row>
    <row r="115" spans="1:14" ht="15.75">
      <c r="A115" s="35">
        <v>125339</v>
      </c>
      <c r="B115" s="12" t="s">
        <v>306</v>
      </c>
      <c r="C115" s="13" t="s">
        <v>307</v>
      </c>
      <c r="D115" s="14" t="s">
        <v>6</v>
      </c>
      <c r="E115" s="15">
        <v>0.121</v>
      </c>
      <c r="F115" s="16">
        <f t="shared" si="27"/>
        <v>32311.07438016529</v>
      </c>
      <c r="G115" s="16">
        <v>3909.64</v>
      </c>
      <c r="H115" s="16">
        <f t="shared" si="28"/>
        <v>3909.64</v>
      </c>
      <c r="I115" s="16">
        <v>33430</v>
      </c>
      <c r="J115" s="16">
        <f t="shared" si="29"/>
        <v>4045.0299999999997</v>
      </c>
      <c r="K115" s="37"/>
      <c r="L115" s="37">
        <f t="shared" si="30"/>
        <v>0</v>
      </c>
      <c r="M115" s="33">
        <f t="shared" si="31"/>
        <v>0</v>
      </c>
      <c r="N115" s="34"/>
    </row>
    <row r="116" spans="1:14" ht="15.75">
      <c r="A116" s="35">
        <v>125339</v>
      </c>
      <c r="B116" s="12" t="s">
        <v>308</v>
      </c>
      <c r="C116" s="13" t="s">
        <v>309</v>
      </c>
      <c r="D116" s="14" t="s">
        <v>6</v>
      </c>
      <c r="E116" s="15">
        <v>4.8150000000000004</v>
      </c>
      <c r="F116" s="16">
        <f t="shared" si="27"/>
        <v>37212.625129802698</v>
      </c>
      <c r="G116" s="16">
        <v>179178.79</v>
      </c>
      <c r="H116" s="16">
        <f t="shared" si="28"/>
        <v>179178.79</v>
      </c>
      <c r="I116" s="16">
        <v>33430</v>
      </c>
      <c r="J116" s="16">
        <f t="shared" si="29"/>
        <v>160965.45000000001</v>
      </c>
      <c r="K116" s="37"/>
      <c r="L116" s="37">
        <f t="shared" si="30"/>
        <v>0</v>
      </c>
      <c r="M116" s="33">
        <f t="shared" si="31"/>
        <v>0</v>
      </c>
      <c r="N116" s="34"/>
    </row>
    <row r="117" spans="1:14" ht="15.75">
      <c r="A117" s="35">
        <v>125339</v>
      </c>
      <c r="B117" s="12" t="s">
        <v>310</v>
      </c>
      <c r="C117" s="13" t="s">
        <v>311</v>
      </c>
      <c r="D117" s="14" t="s">
        <v>6</v>
      </c>
      <c r="E117" s="15">
        <v>9.65</v>
      </c>
      <c r="F117" s="16">
        <f t="shared" si="27"/>
        <v>35055.984455958547</v>
      </c>
      <c r="G117" s="16">
        <v>338290.25</v>
      </c>
      <c r="H117" s="16">
        <f t="shared" si="28"/>
        <v>338290.25</v>
      </c>
      <c r="I117" s="16">
        <v>33430</v>
      </c>
      <c r="J117" s="16">
        <f t="shared" si="29"/>
        <v>322599.5</v>
      </c>
      <c r="K117" s="37"/>
      <c r="L117" s="37">
        <f t="shared" si="30"/>
        <v>0</v>
      </c>
      <c r="M117" s="33">
        <f t="shared" si="31"/>
        <v>0</v>
      </c>
      <c r="N117" s="34"/>
    </row>
    <row r="118" spans="1:14" ht="15.75">
      <c r="A118" s="35">
        <v>125339</v>
      </c>
      <c r="B118" s="12" t="s">
        <v>312</v>
      </c>
      <c r="C118" s="13" t="s">
        <v>313</v>
      </c>
      <c r="D118" s="14" t="s">
        <v>6</v>
      </c>
      <c r="E118" s="15">
        <v>0.14299999999999999</v>
      </c>
      <c r="F118" s="16">
        <f t="shared" si="27"/>
        <v>30969.580419580419</v>
      </c>
      <c r="G118" s="16">
        <v>4428.6499999999996</v>
      </c>
      <c r="H118" s="16">
        <f t="shared" si="28"/>
        <v>4428.6499999999996</v>
      </c>
      <c r="I118" s="16">
        <v>33430</v>
      </c>
      <c r="J118" s="16">
        <f t="shared" si="29"/>
        <v>4780.49</v>
      </c>
      <c r="K118" s="37"/>
      <c r="L118" s="37">
        <f t="shared" si="30"/>
        <v>0</v>
      </c>
      <c r="M118" s="33">
        <f t="shared" si="31"/>
        <v>0</v>
      </c>
      <c r="N118" s="34"/>
    </row>
    <row r="119" spans="1:14" ht="15.75">
      <c r="A119" s="35">
        <v>125339</v>
      </c>
      <c r="B119" s="12" t="s">
        <v>314</v>
      </c>
      <c r="C119" s="13" t="s">
        <v>315</v>
      </c>
      <c r="D119" s="14" t="s">
        <v>6</v>
      </c>
      <c r="E119" s="15">
        <v>8.6950000000000003</v>
      </c>
      <c r="F119" s="16">
        <f t="shared" si="27"/>
        <v>33545.236342725708</v>
      </c>
      <c r="G119" s="16">
        <v>291675.83</v>
      </c>
      <c r="H119" s="16">
        <f t="shared" si="28"/>
        <v>291675.83</v>
      </c>
      <c r="I119" s="16">
        <v>33430</v>
      </c>
      <c r="J119" s="16">
        <f t="shared" si="29"/>
        <v>290673.85000000003</v>
      </c>
      <c r="K119" s="37"/>
      <c r="L119" s="37">
        <f t="shared" si="30"/>
        <v>0</v>
      </c>
      <c r="M119" s="33">
        <f t="shared" si="31"/>
        <v>0</v>
      </c>
      <c r="N119" s="34"/>
    </row>
    <row r="120" spans="1:14" ht="15.75">
      <c r="A120" s="35">
        <v>125339</v>
      </c>
      <c r="B120" s="12" t="s">
        <v>316</v>
      </c>
      <c r="C120" s="13" t="s">
        <v>317</v>
      </c>
      <c r="D120" s="14" t="s">
        <v>6</v>
      </c>
      <c r="E120" s="15">
        <v>5.5049999999999999</v>
      </c>
      <c r="F120" s="16">
        <f t="shared" si="27"/>
        <v>35344.468664850137</v>
      </c>
      <c r="G120" s="16">
        <v>194571.3</v>
      </c>
      <c r="H120" s="16">
        <f t="shared" si="28"/>
        <v>194571.3</v>
      </c>
      <c r="I120" s="16">
        <v>33430</v>
      </c>
      <c r="J120" s="16">
        <f t="shared" si="29"/>
        <v>184032.15</v>
      </c>
      <c r="K120" s="37"/>
      <c r="L120" s="37">
        <f t="shared" si="30"/>
        <v>0</v>
      </c>
      <c r="M120" s="33">
        <f t="shared" si="31"/>
        <v>0</v>
      </c>
      <c r="N120" s="34"/>
    </row>
    <row r="121" spans="1:14" ht="15.75">
      <c r="A121" s="35">
        <v>112374</v>
      </c>
      <c r="B121" s="12" t="s">
        <v>335</v>
      </c>
      <c r="C121" s="13" t="s">
        <v>336</v>
      </c>
      <c r="D121" s="14" t="s">
        <v>5</v>
      </c>
      <c r="E121" s="15">
        <v>4</v>
      </c>
      <c r="F121" s="16">
        <f t="shared" si="27"/>
        <v>28</v>
      </c>
      <c r="G121" s="26">
        <v>112</v>
      </c>
      <c r="H121" s="16">
        <f t="shared" si="28"/>
        <v>112</v>
      </c>
      <c r="I121" s="26">
        <v>28</v>
      </c>
      <c r="J121" s="16">
        <f t="shared" si="29"/>
        <v>112</v>
      </c>
      <c r="K121" s="36"/>
      <c r="L121" s="37">
        <f t="shared" si="30"/>
        <v>0</v>
      </c>
      <c r="M121" s="33">
        <f t="shared" si="31"/>
        <v>0</v>
      </c>
      <c r="N121" s="34"/>
    </row>
  </sheetData>
  <mergeCells count="2">
    <mergeCell ref="A1:L1"/>
    <mergeCell ref="L29:L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Лист2</vt:lpstr>
      <vt:lpstr>Лист3</vt:lpstr>
      <vt:lpstr>Лист1</vt:lpstr>
      <vt:lpstr>Лист4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2017-09-21T07:34:57Z</dcterms:modified>
</cp:coreProperties>
</file>